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41"/>
  <c r="M38"/>
  <c r="M39"/>
  <c r="M35"/>
  <c r="M34"/>
  <c r="M33"/>
  <c r="M30"/>
  <c r="M31"/>
  <c r="M27"/>
  <c r="M26"/>
  <c r="M24"/>
  <c r="M23"/>
  <c r="M22"/>
  <c r="M19"/>
  <c r="M18"/>
  <c r="M16"/>
  <c r="M15"/>
  <c r="M14"/>
  <c i="9" r="M168"/>
  <c r="M167"/>
  <c r="M166"/>
  <c r="M163"/>
  <c r="M162"/>
  <c r="M160"/>
  <c r="M159"/>
  <c r="M158"/>
  <c r="M156"/>
  <c r="M155"/>
  <c r="M154"/>
  <c r="M152"/>
  <c r="M151"/>
  <c r="M150"/>
  <c r="M149"/>
  <c r="M148"/>
  <c r="M147"/>
  <c r="M146"/>
  <c r="M145"/>
  <c r="M144"/>
  <c r="M143"/>
  <c r="M142"/>
  <c r="M141"/>
  <c r="M140"/>
  <c r="M139"/>
  <c r="M138"/>
  <c r="M136"/>
  <c r="M134"/>
  <c r="M133"/>
  <c r="M132"/>
  <c r="M130"/>
  <c r="M129"/>
  <c r="M128"/>
  <c r="M124"/>
  <c r="M123"/>
  <c r="M122"/>
  <c r="M121"/>
  <c r="M120"/>
  <c r="M119"/>
  <c r="M118"/>
  <c r="M117"/>
  <c r="M114"/>
  <c r="M113"/>
  <c r="M111"/>
  <c r="M110"/>
  <c r="M109"/>
  <c r="M108"/>
  <c r="M107"/>
  <c r="M106"/>
  <c r="M105"/>
  <c r="M104"/>
  <c r="M103"/>
  <c r="M101"/>
  <c r="M100"/>
  <c r="M99"/>
  <c r="M98"/>
  <c r="M97"/>
  <c r="M96"/>
  <c r="M95"/>
  <c r="M94"/>
  <c r="M92"/>
  <c r="M88"/>
  <c r="M87"/>
  <c r="M85"/>
  <c r="M84"/>
  <c r="M82"/>
  <c r="M81"/>
  <c r="M79"/>
  <c r="M78"/>
  <c r="M76"/>
  <c r="M75"/>
  <c r="M73"/>
  <c r="M72"/>
  <c r="M71"/>
  <c r="M70"/>
  <c r="M69"/>
  <c r="M68"/>
  <c r="M67"/>
  <c r="M171"/>
  <c r="M66"/>
  <c r="M65"/>
  <c r="M64"/>
  <c r="M63"/>
  <c r="M62"/>
  <c r="M61"/>
  <c r="M60"/>
  <c r="M59"/>
  <c r="M58"/>
  <c r="M57"/>
  <c r="M56"/>
  <c r="M54"/>
  <c r="M53"/>
  <c r="M52"/>
  <c r="M51"/>
  <c r="M50"/>
  <c r="M49"/>
  <c r="M48"/>
  <c r="M47"/>
  <c r="M45"/>
  <c r="M44"/>
  <c r="M43"/>
  <c r="M42"/>
  <c r="M39"/>
  <c r="M38"/>
  <c r="M36"/>
  <c r="M125"/>
  <c r="M32"/>
  <c r="M31"/>
  <c r="M30"/>
  <c r="M28"/>
  <c r="M27"/>
  <c r="M24"/>
  <c r="M23"/>
  <c r="M21"/>
  <c r="M20"/>
  <c r="M18"/>
  <c r="M17"/>
  <c r="M16"/>
  <c r="M12"/>
  <c r="M11"/>
  <c i="5" r="M122"/>
  <c r="M119"/>
  <c r="M118"/>
  <c r="M115"/>
  <c r="M114"/>
  <c r="M113"/>
  <c r="M112"/>
  <c r="M109"/>
  <c r="M108"/>
  <c r="M107"/>
  <c r="M106"/>
  <c r="M105"/>
  <c r="M101"/>
  <c r="M100"/>
  <c r="M99"/>
  <c r="M97"/>
  <c r="M96"/>
  <c r="M95"/>
  <c r="M94"/>
  <c r="M93"/>
  <c r="M92"/>
  <c r="M91"/>
  <c r="M90"/>
  <c r="M87"/>
  <c r="M84"/>
  <c r="M82"/>
  <c r="M81"/>
  <c r="M77"/>
  <c r="M74"/>
  <c r="M70"/>
  <c r="M102"/>
  <c r="M65"/>
  <c r="M64"/>
  <c r="M62"/>
  <c r="M60"/>
  <c r="M59"/>
  <c r="M58"/>
  <c r="M57"/>
  <c r="M56"/>
  <c r="M53"/>
  <c r="M52"/>
  <c r="M51"/>
  <c r="M50"/>
  <c r="M47"/>
  <c r="M45"/>
  <c r="M43"/>
  <c r="M48"/>
  <c r="M40"/>
  <c r="M41"/>
  <c r="M37"/>
  <c r="M36"/>
  <c r="M35"/>
  <c r="M32"/>
  <c r="M33"/>
  <c r="M29"/>
  <c r="M28"/>
  <c r="M27"/>
  <c r="M26"/>
  <c r="M23"/>
  <c r="M24"/>
  <c r="M20"/>
  <c r="M19"/>
  <c r="M11"/>
  <c r="M12"/>
  <c i="1" r="M283"/>
  <c r="M280"/>
  <c r="M279"/>
  <c r="M278"/>
  <c r="M277"/>
  <c r="M276"/>
  <c r="M271"/>
  <c r="M268"/>
  <c r="M269"/>
  <c r="M265"/>
  <c r="M263"/>
  <c r="M262"/>
  <c r="M261"/>
  <c r="M260"/>
  <c r="M259"/>
  <c r="M256"/>
  <c r="M254"/>
  <c r="M251"/>
  <c r="M249"/>
  <c r="M248"/>
  <c r="M246"/>
  <c r="M243"/>
  <c r="M266"/>
  <c r="M239"/>
  <c r="M238"/>
  <c r="M236"/>
  <c r="M234"/>
  <c r="M240"/>
  <c r="M231"/>
  <c r="M232"/>
  <c r="M228"/>
  <c r="M227"/>
  <c r="M226"/>
  <c r="M225"/>
  <c r="M222"/>
  <c r="M220"/>
  <c r="M223"/>
  <c r="M216"/>
  <c r="M215"/>
  <c r="M214"/>
  <c r="M212"/>
  <c r="M210"/>
  <c r="M209"/>
  <c r="M205"/>
  <c r="M204"/>
  <c r="M201"/>
  <c r="M199"/>
  <c r="M202"/>
  <c r="M194"/>
  <c r="M192"/>
  <c r="M190"/>
  <c r="M188"/>
  <c r="M186"/>
  <c r="M185"/>
  <c r="M183"/>
  <c r="M182"/>
  <c r="M181"/>
  <c r="M177"/>
  <c r="M176"/>
  <c r="M174"/>
  <c r="M173"/>
  <c r="M171"/>
  <c r="M169"/>
  <c r="M167"/>
  <c r="M163"/>
  <c r="M161"/>
  <c r="M158"/>
  <c r="M157"/>
  <c r="M155"/>
  <c r="M150"/>
  <c r="M148"/>
  <c r="M178"/>
  <c r="M143"/>
  <c r="M142"/>
  <c r="M141"/>
  <c r="M139"/>
  <c r="M136"/>
  <c r="M134"/>
  <c r="M131"/>
  <c r="M130"/>
  <c r="M129"/>
  <c r="M127"/>
  <c r="M126"/>
  <c r="M125"/>
  <c r="M120"/>
  <c r="M121"/>
  <c r="M116"/>
  <c r="M114"/>
  <c r="M112"/>
  <c r="M109"/>
  <c r="M105"/>
  <c r="M104"/>
  <c r="M102"/>
  <c r="M100"/>
  <c r="M98"/>
  <c r="M117"/>
  <c r="M93"/>
  <c r="M92"/>
  <c r="M91"/>
  <c r="M88"/>
  <c r="M87"/>
  <c r="M84"/>
  <c r="M82"/>
  <c r="M81"/>
  <c r="M80"/>
  <c r="M78"/>
  <c r="M94"/>
  <c r="M74"/>
  <c r="M73"/>
  <c r="M72"/>
  <c r="M70"/>
  <c r="M68"/>
  <c r="M66"/>
  <c r="M64"/>
  <c r="M63"/>
  <c r="M61"/>
  <c r="M59"/>
  <c r="M58"/>
  <c r="M57"/>
  <c r="M55"/>
  <c r="M54"/>
  <c r="M52"/>
  <c r="M51"/>
  <c r="M50"/>
  <c r="M47"/>
  <c r="M46"/>
  <c r="M45"/>
  <c r="M44"/>
  <c r="M42"/>
  <c r="M41"/>
  <c r="M40"/>
  <c r="M38"/>
  <c r="M36"/>
  <c r="M35"/>
  <c r="M30"/>
  <c r="M29"/>
  <c r="M27"/>
  <c r="M26"/>
  <c r="M23"/>
  <c r="M22"/>
  <c r="M21"/>
  <c r="M20"/>
  <c r="M19"/>
  <c r="M18"/>
  <c r="M17"/>
  <c r="M13"/>
  <c r="M12"/>
  <c r="M11"/>
  <c i="17" l="1" r="M8"/>
  <c i="13" r="M28"/>
  <c i="9" r="M170"/>
  <c r="M172"/>
  <c r="M169"/>
  <c i="13" r="M36"/>
  <c i="1" r="M206"/>
  <c i="5" r="M21"/>
  <c r="M110"/>
  <c i="9" r="M25"/>
  <c r="M34"/>
  <c i="5" r="M116"/>
  <c i="9" r="M13"/>
  <c i="5" r="M30"/>
  <c i="13" r="M40"/>
  <c r="M42"/>
  <c i="1" r="M14"/>
  <c r="M144"/>
  <c r="M195"/>
  <c r="M270"/>
  <c r="M282"/>
  <c r="M284"/>
  <c i="5" r="M54"/>
  <c r="M120"/>
  <c i="1" r="M31"/>
  <c r="M229"/>
  <c i="5" r="M66"/>
  <c i="1" r="M75"/>
  <c r="M217"/>
  <c r="M281"/>
  <c i="5" r="M38"/>
  <c i="9" r="M164"/>
  <c i="5" r="M121"/>
  <c r="M123"/>
  <c i="17" l="1" r="M7"/>
  <c r="M9"/>
  <c i="1" r="M272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<sst xmlns="http://schemas.openxmlformats.org/spreadsheetml/2006/main">
  <si>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</si>
  <si>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</si>
  <si>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</si>
  <si>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22/10/2025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</si>
  <si>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</si>
  <si>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</si>
  <si>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</si>
  <si>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</si>
  <si>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</si>
  <si>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</si>
  <si>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</si>
  <si>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</si>
  <si>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</si>
  <si>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</si>
  <si>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</si>
  <si>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</si>
  <si>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</si>
  <si>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</si>
  <si>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</si>
  <si>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</si>
  <si>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</si>
  <si>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</si>
  <si>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</si>
  <si>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</si>
  <si>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</si>
  <si>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</si>
  <si>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</si>
  <si>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</si>
  <si>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</si>
  <si>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</si>
  <si>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</si>
  <si>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</si>
  <si>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</si>
  <si>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</si>
  <si>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</si>
  <si>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</si>
  <si>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</si>
  <si>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</si>
  <si>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</si>
  <si>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</si>
  <si>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</si>
  <si>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</si>
  <si>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</si>
  <si>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</si>
  <si>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</si>
  <si>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</si>
  <si>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</si>
  <si>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</si>
  <si>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</si>
  <si>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</si>
  <si>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</si>
  <si>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</si>
  <si>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</si>
  <si>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</si>
  <si>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</si>
  <si>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</si>
  <si>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</si>
  <si>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</si>
  <si>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</si>
  <si>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</si>
  <si>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</si>
  <si>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</si>
  <si>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</si>
  <si>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</si>
  <si>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</si>
  <si>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</si>
  <si>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</si>
  <si>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</si>
  <si>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</si>
  <si>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</si>
  <si>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Voirie</t>
  </si>
  <si>
    <t>01.2.3.1.1.1</t>
  </si>
  <si>
    <t>Démolition de chaussée</t>
  </si>
  <si>
    <t>m²</t>
  </si>
  <si>
    <t>01.2.3.1.1.2</t>
  </si>
  <si>
    <t>Dépose de bordures en béton et caniveaux sans réemploi compris la démolition du lit de pose en béton</t>
  </si>
  <si>
    <t>01.2.3.1.2</t>
  </si>
  <si>
    <t>Assainissement</t>
  </si>
  <si>
    <t>01.2.3.1.2.1</t>
  </si>
  <si>
    <t>Dépose du réseau d'assainissement</t>
  </si>
  <si>
    <t>01.2.3.1.2.2</t>
  </si>
  <si>
    <t>Dépose des tampons, grilles, avaloirs et autres équipements d'assainissement</t>
  </si>
  <si>
    <t>01.2.3.1.2.2.1</t>
  </si>
  <si>
    <t>Dépose de tampons / Regards</t>
  </si>
  <si>
    <t>01.2.3.1.2.2.2</t>
  </si>
  <si>
    <t>Dépose de grilles</t>
  </si>
  <si>
    <t>01.2.3.1.2.3</t>
  </si>
  <si>
    <t>Création d'un bouchon étanche dans regards existant</t>
  </si>
  <si>
    <t>01.2.3.1.2.4</t>
  </si>
  <si>
    <t>Séparateur hydrocarbures</t>
  </si>
  <si>
    <t>01.2.3.1.2.4.1</t>
  </si>
  <si>
    <t>Vidange/Nettoyage de séparateur d'hydrocarbures</t>
  </si>
  <si>
    <t>01.2.3.1.2.4.2</t>
  </si>
  <si>
    <t>Extraction de séparateur d'hydrocarbures</t>
  </si>
  <si>
    <t>01.2.3.1.2.4.3</t>
  </si>
  <si>
    <t>Destruction des déchets de vidange de séparateurs d'hydrocarbures</t>
  </si>
  <si>
    <t>01.2.3.1.2.5</t>
  </si>
  <si>
    <t>Remise à niveau des tampons et regards existants</t>
  </si>
  <si>
    <t>01.2.3.1.3</t>
  </si>
  <si>
    <t>Réseaux divers</t>
  </si>
  <si>
    <t>01.2.3.1.3.1</t>
  </si>
  <si>
    <t>Extraction de réseau existant</t>
  </si>
  <si>
    <t>01.2.3.1.3.1.1</t>
  </si>
  <si>
    <t>Réseaux d'électricité</t>
  </si>
  <si>
    <t>01.2.3.1.3.1.2</t>
  </si>
  <si>
    <t>Réseaux de télécommunication</t>
  </si>
  <si>
    <t>01.2.3.1.3.2</t>
  </si>
  <si>
    <t>Dépose de regards de visite / de chambre de tirage</t>
  </si>
  <si>
    <t>01.2.3.1.3.3</t>
  </si>
  <si>
    <t>Dépose d'équipements</t>
  </si>
  <si>
    <t>01.2.3.1.3.3.1</t>
  </si>
  <si>
    <t>Dépose de candélabre</t>
  </si>
  <si>
    <t>01.2.3.1.3.4</t>
  </si>
  <si>
    <t>01.2.3.1.4</t>
  </si>
  <si>
    <t>Massif</t>
  </si>
  <si>
    <t>01.2.3.1.4.1</t>
  </si>
  <si>
    <t>Démolition de massif de candélabre</t>
  </si>
  <si>
    <t>01.2.3.1.4.2</t>
  </si>
  <si>
    <t>Démolition massif pour évent</t>
  </si>
  <si>
    <t>01.2.3.1.4.3</t>
  </si>
  <si>
    <t>Démolition intégrale de niche de dépotage / soutirage</t>
  </si>
  <si>
    <t>01.2.3.1.5</t>
  </si>
  <si>
    <t>Dalle</t>
  </si>
  <si>
    <t>01.2.3.1.5.1</t>
  </si>
  <si>
    <t>Démolition de dalle béton et caniveaux</t>
  </si>
  <si>
    <t>01.2.3.1.6</t>
  </si>
  <si>
    <t>Ilot de distribution</t>
  </si>
  <si>
    <t>01.2.3.1.6.1</t>
  </si>
  <si>
    <t>Dépose de chaise de distributeur</t>
  </si>
  <si>
    <t>01.2.3.1.6.2</t>
  </si>
  <si>
    <t>Démolition d''îlot de distribution</t>
  </si>
  <si>
    <t>01.2.3.1.7</t>
  </si>
  <si>
    <t>Dépose/Évacuation de structure préfabriquée</t>
  </si>
  <si>
    <t>01.2.3.1.7.1</t>
  </si>
  <si>
    <t>Local technique</t>
  </si>
  <si>
    <t>01.2.3.1.8</t>
  </si>
  <si>
    <t>Stockage</t>
  </si>
  <si>
    <t>01.2.3.1.8.1</t>
  </si>
  <si>
    <t>Démolition des cheminées de trou d'homme maçonnée existante</t>
  </si>
  <si>
    <t>01.2.3.1.8.2</t>
  </si>
  <si>
    <t>Extraction de réservoirs</t>
  </si>
  <si>
    <t>01.2.3.1.8.2.1</t>
  </si>
  <si>
    <t>Extraction de réservoir enfoui de capacité &lt; 30 m3</t>
  </si>
  <si>
    <t>01.2.3.1.9</t>
  </si>
  <si>
    <t>Réseaux de tuyauteries pétrolières</t>
  </si>
  <si>
    <t>01.2.3.1.9.1</t>
  </si>
  <si>
    <t>Démolition de regard répartiteur</t>
  </si>
  <si>
    <t>01.2.3.1.9.2</t>
  </si>
  <si>
    <t>Extraction et évacuation des tuyauteries</t>
  </si>
  <si>
    <t>01.2.3.1.9.3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</si>
  <si>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</si>
  <si>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</si>
  <si>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</si>
  <si>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</si>
  <si>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</si>
  <si>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PLATEFORME</t>
  </si>
  <si>
    <t>01.2.4.1.1</t>
  </si>
  <si>
    <t>Décapage</t>
  </si>
  <si>
    <t>01.2.4.1.2</t>
  </si>
  <si>
    <t>Terrassement en déblai de toute nature</t>
  </si>
  <si>
    <t>01.2.4.1.2.1</t>
  </si>
  <si>
    <t>Évacuation des déblais en filières adaptées</t>
  </si>
  <si>
    <t>m³</t>
  </si>
  <si>
    <t>01.2.4.1.3</t>
  </si>
  <si>
    <t>Géotextiles</t>
  </si>
  <si>
    <t>01.2.4.1.4</t>
  </si>
  <si>
    <t>Régalage et compactage du fond de forme</t>
  </si>
  <si>
    <t>01.2.4.1.5</t>
  </si>
  <si>
    <t>Essais</t>
  </si>
  <si>
    <t>01.2.4.1.5.1</t>
  </si>
  <si>
    <t>Essais à la plaque de l'arase supérieure des terrassements (DYNAPLAQUE)</t>
  </si>
  <si>
    <t>01.2.4.2</t>
  </si>
  <si>
    <t>TERRASSEMENT CUVE</t>
  </si>
  <si>
    <t>01.2.4.2.1</t>
  </si>
  <si>
    <t>Terrassement pour la mise en place de réservoirs</t>
  </si>
  <si>
    <t>01.2.4.2.1.1</t>
  </si>
  <si>
    <t>Terrassement avec mise en place de palplanches ; HORS POMPAGE</t>
  </si>
  <si>
    <t>01.2.4.2.2</t>
  </si>
  <si>
    <t>Assistance de mise en fosse</t>
  </si>
  <si>
    <t>01.2.4.3</t>
  </si>
  <si>
    <t>TRANCHEES</t>
  </si>
  <si>
    <t>01.2.4.3.1</t>
  </si>
  <si>
    <t>Tranchée en espace vert</t>
  </si>
  <si>
    <t>01.2.4.3.1.1</t>
  </si>
  <si>
    <t>Tranchées - Largeur 0,60m</t>
  </si>
  <si>
    <t>01.2.4.3.1.2</t>
  </si>
  <si>
    <t>Tranchées - Largeur 0,80m</t>
  </si>
  <si>
    <t>01.2.4.3.1.3</t>
  </si>
  <si>
    <t>Tranchées - Largeur 1m</t>
  </si>
  <si>
    <t>Sous-Total HT de TERRASSEMENT</t>
  </si>
  <si>
    <t>01.2.5</t>
  </si>
  <si>
    <t>PLATE-FORME</t>
  </si>
  <si>
    <t>01.2.5.1</t>
  </si>
  <si>
    <t>Structure type de chaussée pour voirie</t>
  </si>
  <si>
    <t>01.2.5.1.1</t>
  </si>
  <si>
    <t>Couche de Roulement</t>
  </si>
  <si>
    <t>01.2.5.1.1.1</t>
  </si>
  <si>
    <t>BBSG6 0/10 épaisseur 5cm</t>
  </si>
  <si>
    <t>01.2.5.1.2</t>
  </si>
  <si>
    <t>Couche d'assise</t>
  </si>
  <si>
    <t>01.2.5.1.2.1</t>
  </si>
  <si>
    <t>EME 0/14 cl2 épaisseur 20cm</t>
  </si>
  <si>
    <t>01.2.5.1.3</t>
  </si>
  <si>
    <t>Couche de réglage</t>
  </si>
  <si>
    <t>01.2.5.1.3.1</t>
  </si>
  <si>
    <t>GNT 0/31,5 épaisseur 5cm</t>
  </si>
  <si>
    <t>01.2.5.1.4</t>
  </si>
  <si>
    <t>Couche de forme</t>
  </si>
  <si>
    <t>01.2.5.1.4.1</t>
  </si>
  <si>
    <t>Épaisseur couche de forme GNT 0/60 :35cm</t>
  </si>
  <si>
    <t>01.2.5.1.4.2</t>
  </si>
  <si>
    <t>Épaisseur cloutage GNT 50/200 :50cm</t>
  </si>
  <si>
    <t>Localisation</t>
  </si>
  <si>
    <t>Sous voirie, sous piste de distribution et sous réservoirs</t>
  </si>
  <si>
    <t>01.2.5.2</t>
  </si>
  <si>
    <t>Structure type de sol sous radier</t>
  </si>
  <si>
    <t>01.2.5.2.1</t>
  </si>
  <si>
    <t>01.2.5.2.1.1</t>
  </si>
  <si>
    <t>GNT 0/31,5 ; Épaisseur 30cm</t>
  </si>
  <si>
    <t>01.2.5.3</t>
  </si>
  <si>
    <t>Structure type de chaussée pour cheminement piéton</t>
  </si>
  <si>
    <t>01.2.5.3.1</t>
  </si>
  <si>
    <t>Couche de roulement</t>
  </si>
  <si>
    <t>01.2.5.3.1.1</t>
  </si>
  <si>
    <t>Béton balayé - épaisseur 6cm</t>
  </si>
  <si>
    <t>01.2.5.3.2</t>
  </si>
  <si>
    <t>01.2.5.3.2.1</t>
  </si>
  <si>
    <t>Épaisseur couche de forme GNT 0/60 : 25cm</t>
  </si>
  <si>
    <t>01.2.5.4</t>
  </si>
  <si>
    <t>01.2.5.4.1</t>
  </si>
  <si>
    <t>Essais à la plaque sur couche de forme (DYNAPLAQUE)</t>
  </si>
  <si>
    <t>Sous-Total HT de PLATE-FORME</t>
  </si>
  <si>
    <t>01.2.6</t>
  </si>
  <si>
    <t>BORDURES</t>
  </si>
  <si>
    <t>01.2.6.1</t>
  </si>
  <si>
    <t>Bordures de trottoir en béton</t>
  </si>
  <si>
    <t>01.2.6.1.1</t>
  </si>
  <si>
    <t>Fourniture et pose de bordures en béton Type T2</t>
  </si>
  <si>
    <t>Sous-Total HT de BORDURES</t>
  </si>
  <si>
    <t>01.2.7</t>
  </si>
  <si>
    <t>RESEAUX DIVERS</t>
  </si>
  <si>
    <t>01.2.7.1</t>
  </si>
  <si>
    <t>RESEAUX ELECTRIQUES ET D'ECLAIRAGE</t>
  </si>
  <si>
    <t>01.2.7.1.1</t>
  </si>
  <si>
    <t>Fourreaux Type TPC 10 Rouge avec Tire Fil</t>
  </si>
  <si>
    <t>01.2.7.1.1.1</t>
  </si>
  <si>
    <t>Fourreaux Type TPC 10 Rouge avec Tire Fil Ø63</t>
  </si>
  <si>
    <t>01.2.7.1.1.2</t>
  </si>
  <si>
    <t>Fourreaux Type TPC 10 Rouge avec Tire Fil Ø90</t>
  </si>
  <si>
    <t>01.2.7.1.1.3</t>
  </si>
  <si>
    <t>Fourreaux Type TPC 10 Rouge avec Tire Fil Ø110</t>
  </si>
  <si>
    <t>01.2.7.1.2</t>
  </si>
  <si>
    <t>Regards</t>
  </si>
  <si>
    <t>01.2.7.1.2.1</t>
  </si>
  <si>
    <t>Regard électrique de tirage 0,40 x 0,40 en béton préfabriqué ou coulé sur place, compris tampon en fonte B125</t>
  </si>
  <si>
    <t>01.2.7.1.2.2</t>
  </si>
  <si>
    <t>Regard électrique de tirage 1,4 x 0,70 en béton préfabriqué ou coulé sur place, compris tampon FL140 et étanchéité</t>
  </si>
  <si>
    <t>01.2.7.1.2.3</t>
  </si>
  <si>
    <t>Fourniture d'un levier pour tampons FL140</t>
  </si>
  <si>
    <t>01.2.7.2</t>
  </si>
  <si>
    <t>RESEAUX TELECOM</t>
  </si>
  <si>
    <t>01.2.7.2.1</t>
  </si>
  <si>
    <t>Fourreaux Type TPC 10 Vert avec Tire Fil</t>
  </si>
  <si>
    <t>01.2.7.2.1.1</t>
  </si>
  <si>
    <t>Fourreaux Type TPC 10 Vert avec Tire Fil Ø63</t>
  </si>
  <si>
    <t>01.2.7.2.2</t>
  </si>
  <si>
    <t>Chambre de tirage</t>
  </si>
  <si>
    <t>01.2.7.2.2.1</t>
  </si>
  <si>
    <t>Chambres de tirage type L1T</t>
  </si>
  <si>
    <t>01.2.7.3</t>
  </si>
  <si>
    <t>RESEAUX D'EAU POTABLE</t>
  </si>
  <si>
    <t>01.2.7.3.1</t>
  </si>
  <si>
    <t>Canalisations en PE</t>
  </si>
  <si>
    <t>01.2.7.3.1.1</t>
  </si>
  <si>
    <t>Canalisations en PE Ø40</t>
  </si>
  <si>
    <t>01.2.7.3.2</t>
  </si>
  <si>
    <t>01.2.7.3.2.1</t>
  </si>
  <si>
    <t>Regard eau potable de tirage ou dérivation 0,40 x 0,40 en béton préfabriqué ou coulé sur place, compris tampon en fonte B125</t>
  </si>
  <si>
    <t>01.2.7.3.3</t>
  </si>
  <si>
    <t>Robinet avec bouche incongelable</t>
  </si>
  <si>
    <t>01.2.7.3.4</t>
  </si>
  <si>
    <t>Essai d'étanchéité</t>
  </si>
  <si>
    <t>Sous-Total HT de RESEAUX DIVERS</t>
  </si>
  <si>
    <t>01.2.8</t>
  </si>
  <si>
    <t>ASSAINISSEMENT</t>
  </si>
  <si>
    <t>01.2.8.1</t>
  </si>
  <si>
    <t>RESEAUX D'EVACUATION</t>
  </si>
  <si>
    <t>01.2.8.1.1</t>
  </si>
  <si>
    <t>Fourniture et pose en tranchées de Canalisations d'évacuation EP, EP+H en PVC</t>
  </si>
  <si>
    <t>01.2.8.1.1.1</t>
  </si>
  <si>
    <t>Fourniture et pose en tranchées de Canalisations d'évacuation EP, EP+H en PVC série CR8 D315</t>
  </si>
  <si>
    <t>01.2.8.1.2</t>
  </si>
  <si>
    <t>Fourniture et pose en tranchées de Canalisations d'évacuation EU en PVC</t>
  </si>
  <si>
    <t>01.2.8.1.2.1</t>
  </si>
  <si>
    <t>Fourniture et pose en tranchées de Canalisations d'évacuation EU en PVC série CR6 D200</t>
  </si>
  <si>
    <t>01.2.8.2</t>
  </si>
  <si>
    <t>REGARDS DE VISITE ET REGARDS GRILLE</t>
  </si>
  <si>
    <t>01.2.8.2.1</t>
  </si>
  <si>
    <t>REGARDS PRÉFABRIQUÉS OU COULES SUR PLACE</t>
  </si>
  <si>
    <t>01.2.8.2.1.1</t>
  </si>
  <si>
    <t>Regard y compris tampon</t>
  </si>
  <si>
    <t>01.2.8.2.1.1.1</t>
  </si>
  <si>
    <t>Regard carré</t>
  </si>
  <si>
    <t>01.2.8.2.1.1.1.1</t>
  </si>
  <si>
    <t>Regard EP-EH 0,40 x 0,40 en béton préfabriqué ou coulé sur place, compris tampon en fonte B125</t>
  </si>
  <si>
    <t>01.2.8.2.1.1.2</t>
  </si>
  <si>
    <t>Regard de visite</t>
  </si>
  <si>
    <t>01.2.8.2.1.1.2.1</t>
  </si>
  <si>
    <t>Regard DN800, tampon PAMREX C250</t>
  </si>
  <si>
    <t>01.2.8.2.1.1.2.2</t>
  </si>
  <si>
    <t>Regard 1,4 x 0,70 en béton préfabriqué ou coulé sur place, compris tampon FL140 et étanchéité</t>
  </si>
  <si>
    <t>01.2.8.2.1.2</t>
  </si>
  <si>
    <t>Regard grille</t>
  </si>
  <si>
    <t>01.2.8.2.1.2.1</t>
  </si>
  <si>
    <t>Regards à grille plate</t>
  </si>
  <si>
    <t>01.2.8.2.1.2.1.1</t>
  </si>
  <si>
    <t>Regards EP-EH 0,50 x 0,50 compris grille plate en fonte ductile D400</t>
  </si>
  <si>
    <t>01.2.8.2.1.2.2</t>
  </si>
  <si>
    <t>Regards à grille concave</t>
  </si>
  <si>
    <t>01.2.8.2.1.2.2.1</t>
  </si>
  <si>
    <t>Regard EP-EH 0,50 x 0,50 compris grille concave en fonte ductile D400</t>
  </si>
  <si>
    <t>01.2.8.3</t>
  </si>
  <si>
    <t>OUVRAGES DE TRAITEMENT DES EAUX PLUVIALES</t>
  </si>
  <si>
    <t>01.2.8.3.1</t>
  </si>
  <si>
    <t>SEPARATEUR HYDROCARBURES</t>
  </si>
  <si>
    <t>01.2.8.3.1.1</t>
  </si>
  <si>
    <t>Fourniture de débourbeur/séparateur d'hydrocarbures</t>
  </si>
  <si>
    <t>01.2.8.3.1.1.1</t>
  </si>
  <si>
    <t>Fourniture de débourbeur/séparateur d'hydrocarbures 3 L/s</t>
  </si>
  <si>
    <t>01.2.8.3.1.2</t>
  </si>
  <si>
    <t>Pose d'un séparateur d’hydrocarbures</t>
  </si>
  <si>
    <t>01.2.8.3.1.2.1</t>
  </si>
  <si>
    <t>Pose d'un séparateur d’hydrocarbures en espace vert</t>
  </si>
  <si>
    <t>01.2.8.3.1.3</t>
  </si>
  <si>
    <t>Fourniture de la chambre d'échantillonnage</t>
  </si>
  <si>
    <t>01.2.8.3.1.3.1</t>
  </si>
  <si>
    <t>Fourniture de la chambre d'échantillonnage avec tampon B125</t>
  </si>
  <si>
    <t>01.2.8.3.1.4</t>
  </si>
  <si>
    <t>Pose de la chambre d'échantillonnage</t>
  </si>
  <si>
    <t>01.2.8.3.1.4.1</t>
  </si>
  <si>
    <t>Pose de la chambre d'échantillonnage en espace vert</t>
  </si>
  <si>
    <t>01.2.8.3.1.5</t>
  </si>
  <si>
    <t>Fourniture et pose d'alarme sur séparateur d'hydrocarbures</t>
  </si>
  <si>
    <t>01.2.8.4</t>
  </si>
  <si>
    <t>ESSAI DE CANALISATION ET JOINTS</t>
  </si>
  <si>
    <t>01.2.8.4.1</t>
  </si>
  <si>
    <t>Contrôle qualitatif par passage caméra sur réseau EP &amp; EU</t>
  </si>
  <si>
    <t>01.2.8.4.2</t>
  </si>
  <si>
    <t>Contrôle de compactage (PENETROMETRE STATIQUE) sur réseau EP &amp; EU</t>
  </si>
  <si>
    <t>Sous-Total HT de ASSAINISSEMENT</t>
  </si>
  <si>
    <t>01.2.9</t>
  </si>
  <si>
    <t>SIGNALETIQUE</t>
  </si>
  <si>
    <t>01.2.9.1</t>
  </si>
  <si>
    <t>Signalisation verticale</t>
  </si>
  <si>
    <t>01.2.9.1.1</t>
  </si>
  <si>
    <t>Panneau de STOP - AB4</t>
  </si>
  <si>
    <t>01.2.9.1.2</t>
  </si>
  <si>
    <t>Panneau sens interdit B1</t>
  </si>
  <si>
    <t>01.2.9.1.3</t>
  </si>
  <si>
    <t>Panneau d'interdiction de tourner à gauche B2a</t>
  </si>
  <si>
    <t>01.2.9.2</t>
  </si>
  <si>
    <t>Signalisation horizontale marquage peinture</t>
  </si>
  <si>
    <t>01.2.9.2.1</t>
  </si>
  <si>
    <t>Ligne continue "STOP" largeur 50 cm</t>
  </si>
  <si>
    <t>01.2.9.2.2</t>
  </si>
  <si>
    <t>Marquage au sol des flèches directionnelles - 4m x 0.70 m</t>
  </si>
  <si>
    <t>01.2.9.3</t>
  </si>
  <si>
    <t>Signalétique sur auvent</t>
  </si>
  <si>
    <t>01.2.9.3.1</t>
  </si>
  <si>
    <t>Enseignes Dibond sur auvent</t>
  </si>
  <si>
    <t>01.2.9.3.2</t>
  </si>
  <si>
    <t>Panneau sous auvent</t>
  </si>
  <si>
    <t>01.2.9.3.2.1</t>
  </si>
  <si>
    <t>Panneau hauteur limitée</t>
  </si>
  <si>
    <t>01.2.9.4</t>
  </si>
  <si>
    <t>Signalétique sur îlot</t>
  </si>
  <si>
    <t>01.2.9.4.1</t>
  </si>
  <si>
    <t>Panneau tête d'îlot</t>
  </si>
  <si>
    <t>01.2.9.5</t>
  </si>
  <si>
    <t>Signalétique dans le local technique</t>
  </si>
  <si>
    <t>01.2.9.5.1</t>
  </si>
  <si>
    <t>Fourniture et pose d'un tableau d'affichage pour consigne</t>
  </si>
  <si>
    <t>Sous-Total HT de SIGNALETIQUE</t>
  </si>
  <si>
    <t>01.2.10</t>
  </si>
  <si>
    <t>DISPOSITIF DE SECURITE</t>
  </si>
  <si>
    <t>01.2.10.1</t>
  </si>
  <si>
    <t>Clôtures et portails</t>
  </si>
  <si>
    <t>01.2.10.1.1</t>
  </si>
  <si>
    <t>Clôtures rigides</t>
  </si>
  <si>
    <t>01.2.10.1.1.1</t>
  </si>
  <si>
    <t>Clôture rigide en treillis soudé Acier galvanisé - HT 2.50 m</t>
  </si>
  <si>
    <t>01.2.10.1.2</t>
  </si>
  <si>
    <t>Portes et portails</t>
  </si>
  <si>
    <t>01.2.10.1.2.1</t>
  </si>
  <si>
    <t>Porte pour enclos grillagé - HT 2,50m</t>
  </si>
  <si>
    <t>Sous-Total HT de DISPOSITIF DE SECURITE</t>
  </si>
  <si>
    <t>01.2.11</t>
  </si>
  <si>
    <t>AMENAGEMENT PAYSAGER</t>
  </si>
  <si>
    <t>01.2.11.1</t>
  </si>
  <si>
    <t>Réutilisation de terre végétale stockée sur site</t>
  </si>
  <si>
    <t>01.2.11.2</t>
  </si>
  <si>
    <t>Engazonnement</t>
  </si>
  <si>
    <t>Sous-Total HT de AMENAGEMENT PAYSAGER</t>
  </si>
  <si>
    <t>01.2.12</t>
  </si>
  <si>
    <t>FONDATIONS</t>
  </si>
  <si>
    <t>01.2.12.1</t>
  </si>
  <si>
    <t>FONDATIONS POUR POSE DE CUVE ENTERREE</t>
  </si>
  <si>
    <t>01.2.12.1.1</t>
  </si>
  <si>
    <t>Radier fond de fouille pour réservoirs enterrés</t>
  </si>
  <si>
    <t>01.2.12.1.2</t>
  </si>
  <si>
    <t>Réalisation de radier inversé sur réservoirs enterrés</t>
  </si>
  <si>
    <t>01.2.12.2</t>
  </si>
  <si>
    <t>AUVENT</t>
  </si>
  <si>
    <t>01.2.12.2.1</t>
  </si>
  <si>
    <t>Création massif béton pour Auvent</t>
  </si>
  <si>
    <t>01.2.12.3</t>
  </si>
  <si>
    <t>LOCAL TECHNIQUE</t>
  </si>
  <si>
    <t>01.2.12.3.1</t>
  </si>
  <si>
    <t>Béton de propreté</t>
  </si>
  <si>
    <t>01.2.12.3.2</t>
  </si>
  <si>
    <t>Gros béton</t>
  </si>
  <si>
    <t>01.2.12.3.3</t>
  </si>
  <si>
    <t>Vide Sanitaire - Mur en parpaing plein - 40cm</t>
  </si>
  <si>
    <t>Sous-Total HT de FONDATIONS</t>
  </si>
  <si>
    <t>01.2.13</t>
  </si>
  <si>
    <t>MASSIFS</t>
  </si>
  <si>
    <t>01.2.13.1</t>
  </si>
  <si>
    <t>PANNEAU DE SIGNALISATION</t>
  </si>
  <si>
    <t>01.2.13.1.1</t>
  </si>
  <si>
    <t>Massifs pour les panneaux de signalisation</t>
  </si>
  <si>
    <t>01.2.13.2</t>
  </si>
  <si>
    <t>EVENTS</t>
  </si>
  <si>
    <t>01.2.13.2.1</t>
  </si>
  <si>
    <t>Création massif béton pour évents</t>
  </si>
  <si>
    <t>Sous-Total HT de MASSIFS</t>
  </si>
  <si>
    <t>01.2.14</t>
  </si>
  <si>
    <t>DALLAGE</t>
  </si>
  <si>
    <t>01.2.14.1</t>
  </si>
  <si>
    <t>Dallage en béton armé finition balayée fin</t>
  </si>
  <si>
    <t>01.2.14.1.1</t>
  </si>
  <si>
    <t>Dalle piste de distribution</t>
  </si>
  <si>
    <t>01.2.14.1.2</t>
  </si>
  <si>
    <t>Dalle de dépotage</t>
  </si>
  <si>
    <t>01.2.14.1.3</t>
  </si>
  <si>
    <t>Dalle de propreté</t>
  </si>
  <si>
    <t>Sous-Total HT de DALLAGE</t>
  </si>
  <si>
    <t>01.2.15</t>
  </si>
  <si>
    <t>CANIVEAUX</t>
  </si>
  <si>
    <t>01.2.15.1</t>
  </si>
  <si>
    <t>Réalisation d'un caniveau en béton armé forme CC2</t>
  </si>
  <si>
    <t>Sous-Total HT de CANIVEAUX</t>
  </si>
  <si>
    <t>01.2.16</t>
  </si>
  <si>
    <t>ILOTS</t>
  </si>
  <si>
    <t>01.2.16.1</t>
  </si>
  <si>
    <t>Création d'îlot de distribution</t>
  </si>
  <si>
    <t>01.2.16.2</t>
  </si>
  <si>
    <t>Aménagement d'îlot</t>
  </si>
  <si>
    <t>01.2.16.2.1</t>
  </si>
  <si>
    <t>Scellement de chaise d'appareil de distribution</t>
  </si>
  <si>
    <t>01.2.16.3</t>
  </si>
  <si>
    <t>Musoir</t>
  </si>
  <si>
    <t>01.2.16.3.1</t>
  </si>
  <si>
    <t>Musoir pour îlot PL</t>
  </si>
  <si>
    <t>01.2.16.3.2</t>
  </si>
  <si>
    <t>Peinture de musoir</t>
  </si>
  <si>
    <t>Sous-Total HT de ILOTS</t>
  </si>
  <si>
    <t>01.2.17</t>
  </si>
  <si>
    <t>01.2.17.1</t>
  </si>
  <si>
    <t>01.2.17.1.1</t>
  </si>
  <si>
    <t>Dalle pour local technique de 15cm</t>
  </si>
  <si>
    <t>01.2.17.2</t>
  </si>
  <si>
    <t>SUPERSTRUCTURE</t>
  </si>
  <si>
    <t>01.2.17.2.1</t>
  </si>
  <si>
    <t>Parois en maçonnerie d'agglomérés</t>
  </si>
  <si>
    <t>01.2.17.2.1.1</t>
  </si>
  <si>
    <t>Agglos de 20 creux</t>
  </si>
  <si>
    <t>01.2.17.2.2</t>
  </si>
  <si>
    <t>Béton armé pour ouvrages non incorporés au banché</t>
  </si>
  <si>
    <t>01.2.17.2.2.1</t>
  </si>
  <si>
    <t>Linteaux</t>
  </si>
  <si>
    <t>01.2.17.2.2.2</t>
  </si>
  <si>
    <t>Chainage</t>
  </si>
  <si>
    <t>01.2.17.3</t>
  </si>
  <si>
    <t>OUVRAGES DIVERS ET FINITIONS</t>
  </si>
  <si>
    <t>01.2.17.3.1</t>
  </si>
  <si>
    <t>Calfeutrements</t>
  </si>
  <si>
    <t>Pour l'ensemble des baies intérieures dans refends et murs maçonnés</t>
  </si>
  <si>
    <t>01.2.17.4</t>
  </si>
  <si>
    <t>PROTECTION CONTRE L'HUMIDITE</t>
  </si>
  <si>
    <t>01.2.17.4.1</t>
  </si>
  <si>
    <t>Coupure de capillarité</t>
  </si>
  <si>
    <t>Entre le vide sanitaire et la première rangée de parpaing du local technique</t>
  </si>
  <si>
    <t>01.2.17.4.2</t>
  </si>
  <si>
    <t>Enduit d'imperméabilisation</t>
  </si>
  <si>
    <t>A appliquer sur la surface du vide-sanitaire, sur les 30cm de la superstructure au-dessus du sol fini ainsi que sur le sol du local de stockage</t>
  </si>
  <si>
    <t>01.2.17.5</t>
  </si>
  <si>
    <t>TOITURE</t>
  </si>
  <si>
    <t>01.2.17.5.1</t>
  </si>
  <si>
    <t>Contrôle du support et fourniture et pose de lisses d'appuis en acier galvanisé</t>
  </si>
  <si>
    <t>01.2.17.5.2</t>
  </si>
  <si>
    <t>Fourniture et pose de panneaux sandwich 100mm y compris accessoires d'étanchéité</t>
  </si>
  <si>
    <t>01.2.17.5.3</t>
  </si>
  <si>
    <t>Fourniture et pose du profil d'égout en PVC en bas de pente</t>
  </si>
  <si>
    <t>01.2.17.5.4</t>
  </si>
  <si>
    <t>Fourniture et pose du profil haut de pente</t>
  </si>
  <si>
    <t>01.2.17.5.5</t>
  </si>
  <si>
    <t>Fourniture et pose du profil de rive longitudinale</t>
  </si>
  <si>
    <t>01.2.17.6</t>
  </si>
  <si>
    <t>ENDUIT DE FAÇADE</t>
  </si>
  <si>
    <t>01.2.17.6.1</t>
  </si>
  <si>
    <t>Réalisation d'un enduit traditionnel RAL à définir par le client</t>
  </si>
  <si>
    <t>Sous-Total HT de LOCAL TECHNIQUE</t>
  </si>
  <si>
    <t>01.2.18</t>
  </si>
  <si>
    <t>NETTOYAGE</t>
  </si>
  <si>
    <t>01.2.18.1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</si>
  <si>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</si>
  <si>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</si>
  <si>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</si>
  <si>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</si>
  <si>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</si>
  <si>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</si>
  <si>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</si>
  <si>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</si>
  <si>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</si>
  <si>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</si>
  <si>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</si>
  <si>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</si>
  <si>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01.2.4.2.1.2</t>
  </si>
  <si>
    <t>Terrassement avec mise en place de paroi berlinoise ; HORS POMPAGE</t>
  </si>
  <si>
    <t>01.2.4.2.3</t>
  </si>
  <si>
    <t>Pompage - Débit de la pompe à calculer en fonction de la G2PRO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</si>
  <si>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</si>
  <si>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</si>
  <si>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</si>
  <si>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</si>
  <si>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</si>
  <si>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</si>
  <si>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</si>
  <si>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</si>
  <si>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</si>
  <si>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</si>
  <si>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</si>
  <si>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</si>
  <si>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</si>
  <si>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</si>
  <si>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</si>
  <si>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</si>
  <si>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</si>
  <si>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</si>
  <si>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</si>
  <si>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</si>
  <si>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</si>
  <si>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</si>
  <si>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</si>
  <si>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</si>
  <si>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</si>
  <si>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</si>
  <si>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</si>
  <si>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MAÇONNERIE</t>
  </si>
  <si>
    <t>02.2.2.1</t>
  </si>
  <si>
    <t>Ragréage de sol autolissant jusqu'à 10mm</t>
  </si>
  <si>
    <t>Sous-Total HT de MAÇONNERIE</t>
  </si>
  <si>
    <t>02.2.3</t>
  </si>
  <si>
    <t>CLOISONNEMENT</t>
  </si>
  <si>
    <t>02.2.3.1</t>
  </si>
  <si>
    <t>Cloison 72/48 avec plaque de plâtre BA13 hydrofuge</t>
  </si>
  <si>
    <t>02.2.3.2</t>
  </si>
  <si>
    <t>Doublage en plaques de plâtre hydrofuge et laine de verre 150mm</t>
  </si>
  <si>
    <t>02.2.3.3</t>
  </si>
  <si>
    <t>Doublage en plaques de plâtre et laine de verre 150mm</t>
  </si>
  <si>
    <t>02.2.3.4</t>
  </si>
  <si>
    <t>Renforts pour supports appareils et accessoires</t>
  </si>
  <si>
    <t>Sous-Total HT de CLOISONNEMENT</t>
  </si>
  <si>
    <t>02.2.4</t>
  </si>
  <si>
    <t>REVETEMENT MURAUX</t>
  </si>
  <si>
    <t>02.2.4.1</t>
  </si>
  <si>
    <t>Faïence Grès Cérame 20x20 cm - Couleur blanche</t>
  </si>
  <si>
    <t>Sous-Total HT de REVETEMENT MURAUX</t>
  </si>
  <si>
    <t>02.2.5</t>
  </si>
  <si>
    <t>PEINTURE</t>
  </si>
  <si>
    <t>02.2.5.1</t>
  </si>
  <si>
    <t>Peinture sur plaque de plâtre BA13, couleur Blanc RAL 9016</t>
  </si>
  <si>
    <t>02.2.5.2</t>
  </si>
  <si>
    <t>Peinture sur enduit intérieur ciment/chaux, couleur RAL à définir par le client</t>
  </si>
  <si>
    <t>02.2.5.3</t>
  </si>
  <si>
    <t>Peinture de sol sur béton lisse, couleur RAL à définir par le client</t>
  </si>
  <si>
    <t>Sous-Total HT de PEINTURE</t>
  </si>
  <si>
    <t>02.2.6</t>
  </si>
  <si>
    <t>ENDUIT INTERIEUR</t>
  </si>
  <si>
    <t>02.2.6.1</t>
  </si>
  <si>
    <t>Enduit intérieur ciment/chaux sur parpaing plein pour local non chauffé</t>
  </si>
  <si>
    <t>Sous-Total HT de ENDUIT INTERIEUR</t>
  </si>
  <si>
    <t>02.2.7</t>
  </si>
  <si>
    <t>REVETEMENT DE SOL</t>
  </si>
  <si>
    <t>02.2.7.1</t>
  </si>
  <si>
    <t>Seuil</t>
  </si>
  <si>
    <t>02.2.7.2</t>
  </si>
  <si>
    <t>Sol dur</t>
  </si>
  <si>
    <t>02.2.7.2.1</t>
  </si>
  <si>
    <t>Carrelage Grès Cérame 40x40cm - Couleur à définir par le MOA</t>
  </si>
  <si>
    <t>02.2.7.3</t>
  </si>
  <si>
    <t>Béton</t>
  </si>
  <si>
    <t>02.2.7.3.1</t>
  </si>
  <si>
    <t>Béton ciré intérieur hydrofuge 2cm finition lissée</t>
  </si>
  <si>
    <t>Sous-Total HT de REVETEMENT DE SOL</t>
  </si>
  <si>
    <t>02.2.8</t>
  </si>
  <si>
    <t>FAUX-PLAFOND</t>
  </si>
  <si>
    <t>02.2.8.1</t>
  </si>
  <si>
    <t>Faux-plafond en plaque de plâtre BA13 y compris ossature et enduit</t>
  </si>
  <si>
    <t>02.2.8.2</t>
  </si>
  <si>
    <t>Faux-plafond en plaque de plâtre BA13 hydrofuge y compris ossature et enduit</t>
  </si>
  <si>
    <t>02.2.8.3</t>
  </si>
  <si>
    <t>Laine de verre d'épaisseur 200mm sous faux-plafond</t>
  </si>
  <si>
    <t>02.2.8.4</t>
  </si>
  <si>
    <t>Trappe de visite 400x400 finition blanche</t>
  </si>
  <si>
    <t>Sous-Total HT de FAUX-PLAFOND</t>
  </si>
  <si>
    <t>02.2.9</t>
  </si>
  <si>
    <t>CVC</t>
  </si>
  <si>
    <t>02.2.9.1</t>
  </si>
  <si>
    <t>Grille de façade extérieure</t>
  </si>
  <si>
    <t>02.2.9.2</t>
  </si>
  <si>
    <t>Bouche d'extraction hygroréglable</t>
  </si>
  <si>
    <t>02.2.9.2.1</t>
  </si>
  <si>
    <t>Bouche d'extraction hygroréglable de 15 à 60m3/h</t>
  </si>
  <si>
    <t>02.2.9.3</t>
  </si>
  <si>
    <t>Groupe VMC simple flux hygroréglables</t>
  </si>
  <si>
    <t>02.2.9.3.1</t>
  </si>
  <si>
    <t>Groupe VMC simple flux hygroréglables 60m3/h pour salle de bain</t>
  </si>
  <si>
    <t>02.2.9.4</t>
  </si>
  <si>
    <t>Conduit de ventilation</t>
  </si>
  <si>
    <t>02.2.9.4.1</t>
  </si>
  <si>
    <t>Conduit en ventilation diamètre 125mm</t>
  </si>
  <si>
    <t>02.2.9.5</t>
  </si>
  <si>
    <t>ESSAIS</t>
  </si>
  <si>
    <t>02.2.9.5.1</t>
  </si>
  <si>
    <t>Essais perméabilités réseaux</t>
  </si>
  <si>
    <t>02.2.9.5.2</t>
  </si>
  <si>
    <t>Mise en service et contrôles</t>
  </si>
  <si>
    <t>Sous-Total HT de CVC</t>
  </si>
  <si>
    <t>02.2.10</t>
  </si>
  <si>
    <t>PLOMBERIE</t>
  </si>
  <si>
    <t>02.2.10.1</t>
  </si>
  <si>
    <t>RESEAUX DE DISTRIBUTION EF ET ECS</t>
  </si>
  <si>
    <t>02.2.10.1.1</t>
  </si>
  <si>
    <t>Eau Froide</t>
  </si>
  <si>
    <t>02.2.10.1.1.1</t>
  </si>
  <si>
    <t>Tuyauterie Eau Froide 12/17</t>
  </si>
  <si>
    <t>Lave-mains</t>
  </si>
  <si>
    <t>Toilette</t>
  </si>
  <si>
    <t>Douche</t>
  </si>
  <si>
    <t>02.2.10.1.1.2</t>
  </si>
  <si>
    <t>Tuyauterie Eau Froide 20/27</t>
  </si>
  <si>
    <t>Ballon d'ECS</t>
  </si>
  <si>
    <t>02.2.10.1.2</t>
  </si>
  <si>
    <t>Eau Chaude Sanitaire</t>
  </si>
  <si>
    <t>02.2.10.1.2.1</t>
  </si>
  <si>
    <t>Tuyauterie Eau Chaude Sanitaire 12/17</t>
  </si>
  <si>
    <t>Lave-main</t>
  </si>
  <si>
    <t>02.2.10.1.3</t>
  </si>
  <si>
    <t>Collecteur</t>
  </si>
  <si>
    <t>02.2.10.1.3.1</t>
  </si>
  <si>
    <t>Collecteur Eau Froide</t>
  </si>
  <si>
    <t>02.2.10.1.3.2</t>
  </si>
  <si>
    <t>Collecteur Eau Chaude</t>
  </si>
  <si>
    <t>02.2.10.2</t>
  </si>
  <si>
    <t>EVACUATIONS</t>
  </si>
  <si>
    <t>02.2.10.2.1</t>
  </si>
  <si>
    <t>Evacuations PVC diamètre 50</t>
  </si>
  <si>
    <t>Lave-mains - Principe 2</t>
  </si>
  <si>
    <t>Douche - Principe 1</t>
  </si>
  <si>
    <t>02.2.10.2.2</t>
  </si>
  <si>
    <t>Evacuation PVC diamètre 100</t>
  </si>
  <si>
    <t>Toilette - Principe 1</t>
  </si>
  <si>
    <t>02.2.10.3</t>
  </si>
  <si>
    <t>EQUIPEMENTS ET ROBINETTERIE</t>
  </si>
  <si>
    <t>02.2.10.3.1</t>
  </si>
  <si>
    <t>Ballon d'eau chaude mural 50L</t>
  </si>
  <si>
    <t>02.2.10.3.2</t>
  </si>
  <si>
    <t>Bac à douche céramique 800mm x 800mm</t>
  </si>
  <si>
    <t>02.2.10.3.3</t>
  </si>
  <si>
    <t>Mitigeur laiton chromé finition brillante</t>
  </si>
  <si>
    <t>02.2.10.3.4</t>
  </si>
  <si>
    <t>Cuvette WC suspendu y compris bati support, réservoir encastré et plaque de commande en céramique émaillé</t>
  </si>
  <si>
    <t>02.2.10.3.5</t>
  </si>
  <si>
    <t>Vasque suspendue céramique émaillé 50x30cm</t>
  </si>
  <si>
    <t>02.2.10.3.6</t>
  </si>
  <si>
    <t>Miroir 400x600mm</t>
  </si>
  <si>
    <t>02.2.10.3.7</t>
  </si>
  <si>
    <t>Colonne de douche</t>
  </si>
  <si>
    <t>02.2.10.3.8</t>
  </si>
  <si>
    <t>Fourniture et pose d'un compteur d'eau dans le local technique</t>
  </si>
  <si>
    <t>02.2.10.4</t>
  </si>
  <si>
    <t>MISE EN SERVICE</t>
  </si>
  <si>
    <t>02.2.10.4.1</t>
  </si>
  <si>
    <t>Désinfection</t>
  </si>
  <si>
    <t>02.2.10.4.2</t>
  </si>
  <si>
    <t>Mise en charge - mise en eau - essais</t>
  </si>
  <si>
    <t>02.2.10.4.3</t>
  </si>
  <si>
    <t>Réglages - mise en service - contrôles</t>
  </si>
  <si>
    <t>Sous-Total HT de PLOMBERIE</t>
  </si>
  <si>
    <t>02.2.11</t>
  </si>
  <si>
    <t>MENUISERIE</t>
  </si>
  <si>
    <t>02.2.11.1</t>
  </si>
  <si>
    <t>Bloc porte 1 ventail extérieur</t>
  </si>
  <si>
    <t>02.2.11.1.1</t>
  </si>
  <si>
    <t>Bloc porte extérieure PVC 1 vantail - Dimension 0,83 x 2,10m</t>
  </si>
  <si>
    <t>02.2.11.1.2</t>
  </si>
  <si>
    <t>Bloc porte extérieure acier 2 vantaux - Dimension 2,30 x 1,20m</t>
  </si>
  <si>
    <t>02.2.11.2</t>
  </si>
  <si>
    <t>Bloc porte 1 vantail intérieur</t>
  </si>
  <si>
    <t>02.2.11.2.1</t>
  </si>
  <si>
    <t>Bloc porte 1 vantail - Dimension 0,83 x 2,04m à peindre</t>
  </si>
  <si>
    <t>02.2.11.3</t>
  </si>
  <si>
    <t>Fenêtre battante deux vantaux - 1250x1200mm</t>
  </si>
  <si>
    <t>Sous-Total HT de MENUISERIE</t>
  </si>
  <si>
    <t>02.2.12</t>
  </si>
  <si>
    <t>EQUIPEMENTS</t>
  </si>
  <si>
    <t>02.2.12.1</t>
  </si>
  <si>
    <t>Bureau</t>
  </si>
  <si>
    <t>02.2.12.2</t>
  </si>
  <si>
    <t>Armoire basse pour bureau</t>
  </si>
  <si>
    <t>02.2.12.3</t>
  </si>
  <si>
    <t>Casiers vestiaires 2 portes</t>
  </si>
  <si>
    <t>02.2.12.4</t>
  </si>
  <si>
    <t>Chaise de bureau</t>
  </si>
  <si>
    <t>Sous-Total HT de EQUIPEMENTS</t>
  </si>
  <si>
    <t>02.2.13</t>
  </si>
  <si>
    <t>02.2.13.1</t>
  </si>
  <si>
    <t>Nettoyage en cours de chantier</t>
  </si>
  <si>
    <t>02.2.13.2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</si>
  <si>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</si>
  <si>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</si>
  <si>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</si>
  <si>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</si>
  <si>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</si>
  <si>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</si>
  <si>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</si>
  <si>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</si>
  <si>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</si>
  <si>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</si>
  <si>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</si>
  <si>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</si>
  <si>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</si>
  <si>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</si>
  <si>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</si>
  <si>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</si>
  <si>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</si>
  <si>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</si>
  <si>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</si>
  <si>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</si>
  <si>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</si>
  <si>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</si>
  <si>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</si>
  <si>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</si>
  <si>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</si>
  <si>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</si>
  <si>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</si>
  <si>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</si>
  <si>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</si>
  <si>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</si>
  <si>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</si>
  <si>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</si>
  <si>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</si>
  <si>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</si>
  <si>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</si>
  <si>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</si>
  <si>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</si>
  <si>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</si>
  <si>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</si>
  <si>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</si>
  <si>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</si>
  <si>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</si>
  <si>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</si>
  <si>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</si>
  <si>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</si>
  <si>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</si>
  <si>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</si>
  <si>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</si>
  <si>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</si>
  <si>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</si>
  <si>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</si>
  <si>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</si>
  <si>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PM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</si>
  <si>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</si>
  <si>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</si>
  <si>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</si>
  <si>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</si>
  <si>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</si>
  <si>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</si>
  <si>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</si>
  <si>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</si>
  <si>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</si>
  <si>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</si>
  <si>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</si>
  <si>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</si>
  <si>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</si>
  <si>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</si>
  <si>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</si>
  <si>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</si>
  <si>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</si>
  <si>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</si>
  <si>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</si>
  <si>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</si>
  <si>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</si>
  <si>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</si>
  <si>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</si>
  <si>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</si>
  <si>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</si>
  <si>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</si>
  <si>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</si>
  <si>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</si>
  <si>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</si>
  <si>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</si>
  <si>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</si>
  <si>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</si>
  <si>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</si>
  <si>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</si>
  <si>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</si>
  <si>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</si>
  <si>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</si>
  <si>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</si>
  <si>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</si>
  <si>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</si>
  <si>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</si>
  <si>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</si>
  <si>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</si>
  <si>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</si>
  <si>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</si>
  <si>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</si>
  <si>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</si>
  <si>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</si>
  <si>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</si>
  <si>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</si>
  <si>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</si>
  <si>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</si>
  <si>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</si>
  <si>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</si>
  <si>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</si>
  <si>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extérieur en câble FR-N1 X6 G3-U 3G2.5mm²</t>
  </si>
  <si>
    <t>03.2.4.4.4.1.10</t>
  </si>
  <si>
    <t>Alimentation éclairage intérieur en câble FR-N1 X6 G3-U 3G2.5mm²</t>
  </si>
  <si>
    <t>03.2.4.4.4.1.11</t>
  </si>
  <si>
    <t>Alimentation éclairage de secours intérieur en câble FR-N1 X6 G3-U 3G2.5mm²</t>
  </si>
  <si>
    <t>03.2.4.4.4.1.12</t>
  </si>
  <si>
    <t>Alimentation radiateur en câble FR-N1 X6 G3-U 3G2.5mm²</t>
  </si>
  <si>
    <t>03.2.4.4.4.1.13</t>
  </si>
  <si>
    <t>Alimentation baie informatique en câble FR-N1 X6 G3-U 3G2.5mm²</t>
  </si>
  <si>
    <t>03.2.4.4.4.1.14</t>
  </si>
  <si>
    <t>Alimentation console de jaugeage en câble FR-N1 X6 G3-U 3G2.5mm²</t>
  </si>
  <si>
    <t>03.2.4.4.4.1.15</t>
  </si>
  <si>
    <t>Liaison arrêts d'urgence et incident au local technique en câble FR-N1 X6 G3-U 3G1.5mm²</t>
  </si>
  <si>
    <t>03.2.4.4.4.1.16</t>
  </si>
  <si>
    <t>Liaison commande manuelle bonbonne incendie en câble FR-N1 X6 G3-U 3G1.5mm²</t>
  </si>
  <si>
    <t>03.2.4.4.4.1.17</t>
  </si>
  <si>
    <t>Liaison dispositif d'extinction automatique d'incendie en câble FR-N1 X6 G3-U 3G1.5mm²</t>
  </si>
  <si>
    <t>03.2.4.4.4.1.18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</si>
  <si>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</si>
  <si>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</si>
  <si>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</si>
  <si>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</si>
  <si>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</si>
  <si>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</si>
  <si>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</si>
  <si>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</si>
  <si>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des appareils distributeurs AdBlue</t>
  </si>
  <si>
    <t>03.2.4.4.4.3.1</t>
  </si>
  <si>
    <t>Alimentation du groupe pompe en câble FR-N1 X6 G3-U 3G2.5mm²</t>
  </si>
  <si>
    <t>03.2.4.4.4.3.2</t>
  </si>
  <si>
    <t>Alimentation du chauffage de l'appareil distributeur en câble FR-N1 X6 G3-U 3G2.5mm²</t>
  </si>
  <si>
    <t>03.2.4.4.4.4</t>
  </si>
  <si>
    <t>Câblage bulk AdBlue</t>
  </si>
  <si>
    <t>03.2.4.4.4.4.1</t>
  </si>
  <si>
    <t>Alimentation de la pompe immergée en câble FR-N1 X6 G3-U 5G4mm²</t>
  </si>
  <si>
    <t>03.2.4.4.4.4.2</t>
  </si>
  <si>
    <t>Alimentation chauffage du bulk en câble FR-N1 X6 G3-U 3G2.5mm²</t>
  </si>
  <si>
    <t>03.2.4.4.4.5</t>
  </si>
  <si>
    <t>Câblage des installations sur auvent</t>
  </si>
  <si>
    <t>03.2.4.4.4.5.1</t>
  </si>
  <si>
    <t>Alimentation des circuits d'éclairage en câble FR-N1 X6 G3-U 3G2.5mm² (2 circuits)</t>
  </si>
  <si>
    <t>03.2.4.4.4.5.2</t>
  </si>
  <si>
    <t>Boîtes de raccordement et accessoires en pied de poteau</t>
  </si>
  <si>
    <t>03.2.4.4.4.6</t>
  </si>
  <si>
    <t>Câblage de la borne de gestion</t>
  </si>
  <si>
    <t>03.2.4.4.4.6.1</t>
  </si>
  <si>
    <t>Alimentation de la borne de gestion en câble FR-N1 X6 G3-U 3G2.5mm²</t>
  </si>
  <si>
    <t>03.2.4.4.4.6.2</t>
  </si>
  <si>
    <t>Alimentation du chauffage de la borne de gestion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</si>
  <si>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</si>
  <si>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</si>
  <si>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</si>
  <si>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</si>
  <si>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</si>
  <si>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</si>
  <si>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</si>
  <si>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</si>
  <si>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03.2.4.5.1.2</t>
  </si>
  <si>
    <t>Eclairage extérieur</t>
  </si>
  <si>
    <t>03.2.4.5.1.2.1</t>
  </si>
  <si>
    <t>Eclairage auvents</t>
  </si>
  <si>
    <t>03.2.4.5.1.2.2</t>
  </si>
  <si>
    <t>Eclairage extérieur du local technique</t>
  </si>
  <si>
    <t>03.2.4.5.1.2.3</t>
  </si>
  <si>
    <t>Détecteur de présence type "extérieur"</t>
  </si>
  <si>
    <t>03.2.4.5.1.3</t>
  </si>
  <si>
    <t>Eclairage de sécurité</t>
  </si>
  <si>
    <t>03.2.4.5.1.3.1</t>
  </si>
  <si>
    <t>Bloc d'évacuation 45 lumens</t>
  </si>
  <si>
    <t>03.2.4.5.1.3.2</t>
  </si>
  <si>
    <t>Bloc d'ambiance 300 lumens</t>
  </si>
  <si>
    <t>03.2.4.5.1.3.3</t>
  </si>
  <si>
    <t>Télécommande</t>
  </si>
  <si>
    <t>03.2.4.5.1.3.4</t>
  </si>
  <si>
    <t>Bloc autonome portable d'intervention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</si>
  <si>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</si>
  <si>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</si>
  <si>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</si>
  <si>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</si>
  <si>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</si>
  <si>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</si>
  <si>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</si>
  <si>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</si>
  <si>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</si>
  <si>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</si>
  <si>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</si>
  <si>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</si>
  <si>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</si>
  <si>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</si>
  <si>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</si>
  <si>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</si>
  <si>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</si>
  <si>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</si>
  <si>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</si>
  <si>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</si>
  <si>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</si>
  <si>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</si>
  <si>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</si>
  <si>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</si>
  <si>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</si>
  <si>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</si>
  <si>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</si>
  <si>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</si>
  <si>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</si>
  <si>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</si>
  <si>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</si>
  <si>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</si>
  <si>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</si>
  <si>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</si>
  <si>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</si>
  <si>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</si>
  <si>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</si>
  <si>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</si>
  <si>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</si>
  <si>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</si>
  <si>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</si>
  <si>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</si>
  <si>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</si>
  <si>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</si>
  <si>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</si>
  <si>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</si>
  <si>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</si>
  <si>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</si>
  <si>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</si>
  <si>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</si>
  <si>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</si>
  <si>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</si>
  <si>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</si>
  <si>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</si>
  <si>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</si>
  <si>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</si>
  <si>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</si>
  <si>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</si>
  <si>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</si>
  <si>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</si>
  <si>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</si>
  <si>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</si>
  <si>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</si>
  <si>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</si>
  <si>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</si>
  <si>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</si>
  <si>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Liaison Maître - Satellite</t>
  </si>
  <si>
    <t>03.2.5.4.1</t>
  </si>
  <si>
    <t>Liaison entre distributeurs maître et satellite en câble OLFLEX CLASSIC 110 0,6/1kV 18G0.75mm²</t>
  </si>
  <si>
    <t>03.2.5.5</t>
  </si>
  <si>
    <t>Transmission de la borne de gestion</t>
  </si>
  <si>
    <t>03.2.5.5.1</t>
  </si>
  <si>
    <t>03.2.5.5.2</t>
  </si>
  <si>
    <t>Noyaux dans la baie informatique</t>
  </si>
  <si>
    <t>03.2.5.5.3</t>
  </si>
  <si>
    <t>Noyaux sur Rails DIN dans la borne de gestion</t>
  </si>
  <si>
    <t>03.2.5.6</t>
  </si>
  <si>
    <t>Liaisons de capteurs discriminant</t>
  </si>
  <si>
    <t>03.2.5.6.1</t>
  </si>
  <si>
    <t>Câble 01IP09EGSF</t>
  </si>
  <si>
    <t>03.2.5.6.2</t>
  </si>
  <si>
    <t>Boîte ATEX de raccordement</t>
  </si>
  <si>
    <t>03.2.5.6.3</t>
  </si>
  <si>
    <t>Accessoires de pose et finitions</t>
  </si>
  <si>
    <t>03.2.5.7</t>
  </si>
  <si>
    <t>Liaisons jauge électronique</t>
  </si>
  <si>
    <t>03.2.5.7.1</t>
  </si>
  <si>
    <t>03.2.5.7.2</t>
  </si>
  <si>
    <t>03.2.5.7.3</t>
  </si>
  <si>
    <t>03.2.5.8</t>
  </si>
  <si>
    <t>Liaisons bac tampon</t>
  </si>
  <si>
    <t>03.2.5.8.1</t>
  </si>
  <si>
    <t>03.2.5.8.2</t>
  </si>
  <si>
    <t>03.2.5.8.3</t>
  </si>
  <si>
    <t>03.2.5.9</t>
  </si>
  <si>
    <t>Alarmes double enveloppe des cuves</t>
  </si>
  <si>
    <t>03.2.5.9.1</t>
  </si>
  <si>
    <t>03.2.5.9.2</t>
  </si>
  <si>
    <t>03.2.5.9.3</t>
  </si>
  <si>
    <t>03.2.5.10</t>
  </si>
  <si>
    <t>Alarmes séparateurs hydrocarbures</t>
  </si>
  <si>
    <t>03.2.5.10.1</t>
  </si>
  <si>
    <t>03.2.5.10.2</t>
  </si>
  <si>
    <t>03.2.5.10.3</t>
  </si>
  <si>
    <t>03.2.5.11</t>
  </si>
  <si>
    <t>Liaison Baie informatique</t>
  </si>
  <si>
    <t>03.2.5.11.1</t>
  </si>
  <si>
    <t>Liaison entre la baie informatique et les prises RJ45 dans le local technique en câble ETHERLINE 4 paires - Catégorie 7 FLEX 4 paires AWG26/7</t>
  </si>
  <si>
    <t>03.2.5.11.2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</si>
  <si>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</si>
  <si>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</si>
  <si>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</si>
  <si>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</si>
  <si>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</si>
  <si>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</si>
  <si>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</si>
  <si>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</si>
  <si>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</si>
  <si>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</si>
  <si>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</si>
  <si>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</si>
  <si>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</si>
  <si>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</si>
  <si>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</si>
  <si>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</si>
  <si>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</si>
  <si>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</si>
  <si>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</si>
  <si>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04.2.1.1</t>
  </si>
  <si>
    <t>Charpente en fourniture et livraison sur site</t>
  </si>
  <si>
    <t>04.2.1.1.1</t>
  </si>
  <si>
    <t>Poteaux</t>
  </si>
  <si>
    <t>04.2.1.1.1.1</t>
  </si>
  <si>
    <t>Cannes d'ancrages</t>
  </si>
  <si>
    <t>04.2.1.1.1.2</t>
  </si>
  <si>
    <t>Poteaux circulaire en métal finition peinture epoxy gris anthracite RAL 7015</t>
  </si>
  <si>
    <t>04.2.1.1.1.3</t>
  </si>
  <si>
    <t>Descentes d’eaux pluviales</t>
  </si>
  <si>
    <t>04.2.1.1.2</t>
  </si>
  <si>
    <t>Structure Poutres et Pannes HORS FINITION</t>
  </si>
  <si>
    <t>04.2.1.1.2.1</t>
  </si>
  <si>
    <t>Structure poutre et pannes pour auvent rectangulaire</t>
  </si>
  <si>
    <t>04.2.1.1.2.2</t>
  </si>
  <si>
    <t>Bandeau gris anthracite - RAL 7015</t>
  </si>
  <si>
    <t>04.2.1.2</t>
  </si>
  <si>
    <t>Couverture</t>
  </si>
  <si>
    <t>04.2.1.2.1</t>
  </si>
  <si>
    <t>Couverture Étanchéité par bac acier</t>
  </si>
  <si>
    <t>04.2.1.2.1.1</t>
  </si>
  <si>
    <t>Couverture bac acier</t>
  </si>
  <si>
    <t>04.2.1.2.1.2</t>
  </si>
  <si>
    <t>Closoirs</t>
  </si>
  <si>
    <t>04.2.1.2.1.3</t>
  </si>
  <si>
    <t>Relevés d’étanchéité</t>
  </si>
  <si>
    <t>04.2.1.3</t>
  </si>
  <si>
    <t>Accessoires et finitions</t>
  </si>
  <si>
    <t>04.2.1.3.1</t>
  </si>
  <si>
    <t>Finition peinture epoxy pour auvent selon le permis de construire</t>
  </si>
  <si>
    <t>04.2.1.4</t>
  </si>
  <si>
    <t>Montage</t>
  </si>
  <si>
    <t>Sous-Total HT de AUVENT</t>
  </si>
  <si>
    <t>04.2.2</t>
  </si>
  <si>
    <t>PASSERELLE</t>
  </si>
  <si>
    <t>04.2.2.1</t>
  </si>
  <si>
    <t>Passerelle d'accès métallique sécurisé avec déport coulissant</t>
  </si>
  <si>
    <t>Sous-Total HT de PASSERELLE</t>
  </si>
  <si>
    <t>04.2.3</t>
  </si>
  <si>
    <t>DEPOTAGE / SOUTIRAGE</t>
  </si>
  <si>
    <t>04.2.3.1</t>
  </si>
  <si>
    <t>Fourniture et pose d'un coffret de dépotage/soutirage aluminium avec fermeture à cadenas</t>
  </si>
  <si>
    <t>04.2.3.1.1</t>
  </si>
  <si>
    <t>Coffret de dépotage</t>
  </si>
  <si>
    <t>04.2.3.1.2</t>
  </si>
  <si>
    <t>Coffret de soutirage</t>
  </si>
  <si>
    <t>Sous-Total HT de DEPOTAGE / SOUTIRAGE</t>
  </si>
  <si>
    <t>04.2.4</t>
  </si>
  <si>
    <t>RESERVOIR</t>
  </si>
  <si>
    <t>04.2.4.1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</si>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</sst>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0" fontId="8" fillId="0" borderId="14" xfId="0" applyFont="1" applyBorder="1" applyAlignment="1" applyProtection="1">
      <alignment horizontal="left" vertical="center" wrapText="1" indent="5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26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26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26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26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341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246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73</v>
      </c>
      <c r="E35" s="48"/>
      <c r="F35" s="49">
        <v>65</v>
      </c>
      <c r="G35" s="48"/>
      <c r="H35" s="41">
        <v>1</v>
      </c>
      <c r="I35" s="42"/>
      <c r="J35" s="39"/>
      <c r="K35" s="42"/>
      <c r="L35" s="42"/>
      <c r="M35" s="43">
        <f t="shared" ref="M35:M36" si="4">IF(ISNUMBER($K35),IF(ISNUMBER($G35),ROUND($K35*$G35,2),ROUND($K35*$F35,2)),IF(ISNUMBER($G35),ROUND($I35*$G35,2),ROUND($I35*$F35,2)))</f>
        <v>0</v>
      </c>
      <c r="N35" s="33"/>
    </row>
    <row r="36" ht="29.25" customHeight="1">
      <c r="A36" s="34" t="s">
        <v>74</v>
      </c>
      <c r="B36" s="35"/>
      <c r="C36" s="51" t="s">
        <v>75</v>
      </c>
      <c r="D36" s="38" t="s">
        <v>61</v>
      </c>
      <c r="E36" s="48"/>
      <c r="F36" s="49">
        <v>150</v>
      </c>
      <c r="G36" s="48"/>
      <c r="H36" s="41">
        <v>1</v>
      </c>
      <c r="I36" s="42"/>
      <c r="J36" s="39"/>
      <c r="K36" s="42"/>
      <c r="L36" s="42"/>
      <c r="M36" s="43">
        <f t="shared" si="4"/>
        <v>0</v>
      </c>
      <c r="N36" s="33"/>
    </row>
    <row r="37" ht="18.75" customHeight="1">
      <c r="A37" s="34" t="s">
        <v>76</v>
      </c>
      <c r="B37" s="35"/>
      <c r="C37" s="37" t="s">
        <v>77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18.75" customHeight="1">
      <c r="A38" s="34" t="s">
        <v>78</v>
      </c>
      <c r="B38" s="35"/>
      <c r="C38" s="51" t="s">
        <v>79</v>
      </c>
      <c r="D38" s="38" t="s">
        <v>61</v>
      </c>
      <c r="E38" s="48"/>
      <c r="F38" s="49">
        <v>30</v>
      </c>
      <c r="G38" s="48"/>
      <c r="H38" s="41">
        <v>1</v>
      </c>
      <c r="I38" s="42"/>
      <c r="J38" s="39"/>
      <c r="K38" s="42"/>
      <c r="L38" s="42"/>
      <c r="M38" s="43">
        <f>IF(ISNUMBER($K38),IF(ISNUMBER($G38),ROUND($K38*$G38,2),ROUND($K38*$F38,2)),IF(ISNUMBER($G38),ROUND($I38*$G38,2),ROUND($I38*$F38,2)))</f>
        <v>0</v>
      </c>
      <c r="N38" s="33"/>
    </row>
    <row r="39" ht="29.25" customHeight="1">
      <c r="A39" s="34" t="s">
        <v>80</v>
      </c>
      <c r="B39" s="35"/>
      <c r="C39" s="51" t="s">
        <v>81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29.25" customHeight="1">
      <c r="A40" s="34" t="s">
        <v>82</v>
      </c>
      <c r="B40" s="35"/>
      <c r="C40" s="52" t="s">
        <v>83</v>
      </c>
      <c r="D40" s="38" t="s">
        <v>43</v>
      </c>
      <c r="E40" s="50"/>
      <c r="F40" s="41">
        <v>3</v>
      </c>
      <c r="G40" s="50"/>
      <c r="H40" s="41">
        <v>1</v>
      </c>
      <c r="I40" s="42"/>
      <c r="J40" s="39"/>
      <c r="K40" s="42"/>
      <c r="L40" s="42"/>
      <c r="M40" s="43">
        <f t="shared" ref="M40:M42" si="5">IF(ISNUMBER($K40),IF(ISNUMBER($G40),ROUND($K40*$G40,2),ROUND($K40*$F40,2)),IF(ISNUMBER($G40),ROUND($I40*$G40,2),ROUND($I40*$F40,2)))</f>
        <v>0</v>
      </c>
      <c r="N40" s="33"/>
    </row>
    <row r="41" ht="29.25" customHeight="1">
      <c r="A41" s="34" t="s">
        <v>84</v>
      </c>
      <c r="B41" s="35"/>
      <c r="C41" s="52" t="s">
        <v>85</v>
      </c>
      <c r="D41" s="38" t="s">
        <v>43</v>
      </c>
      <c r="E41" s="50"/>
      <c r="F41" s="41">
        <v>2</v>
      </c>
      <c r="G41" s="50"/>
      <c r="H41" s="41">
        <v>1</v>
      </c>
      <c r="I41" s="42"/>
      <c r="J41" s="39"/>
      <c r="K41" s="42"/>
      <c r="L41" s="42"/>
      <c r="M41" s="43">
        <f t="shared" si="5"/>
        <v>0</v>
      </c>
      <c r="N41" s="33"/>
    </row>
    <row r="42" ht="18.75" customHeight="1">
      <c r="A42" s="34" t="s">
        <v>86</v>
      </c>
      <c r="B42" s="35"/>
      <c r="C42" s="51" t="s">
        <v>87</v>
      </c>
      <c r="D42" s="38" t="s">
        <v>43</v>
      </c>
      <c r="E42" s="50"/>
      <c r="F42" s="41">
        <v>1</v>
      </c>
      <c r="G42" s="50"/>
      <c r="H42" s="41">
        <v>1</v>
      </c>
      <c r="I42" s="42"/>
      <c r="J42" s="39"/>
      <c r="K42" s="42"/>
      <c r="L42" s="42"/>
      <c r="M42" s="43">
        <f t="shared" si="5"/>
        <v>0</v>
      </c>
      <c r="N42" s="33"/>
    </row>
    <row r="43" ht="18.75" customHeight="1">
      <c r="A43" s="34" t="s">
        <v>88</v>
      </c>
      <c r="B43" s="35"/>
      <c r="C43" s="51" t="s">
        <v>89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9.25" customHeight="1">
      <c r="A44" s="34" t="s">
        <v>90</v>
      </c>
      <c r="B44" s="35"/>
      <c r="C44" s="52" t="s">
        <v>91</v>
      </c>
      <c r="D44" s="38" t="s">
        <v>43</v>
      </c>
      <c r="E44" s="50"/>
      <c r="F44" s="41">
        <v>1</v>
      </c>
      <c r="G44" s="50"/>
      <c r="H44" s="41">
        <v>1</v>
      </c>
      <c r="I44" s="42"/>
      <c r="J44" s="39"/>
      <c r="K44" s="42"/>
      <c r="L44" s="42"/>
      <c r="M44" s="43">
        <f t="shared" ref="M44:M47" si="6">IF(ISNUMBER($K44),IF(ISNUMBER($G44),ROUND($K44*$G44,2),ROUND($K44*$F44,2)),IF(ISNUMBER($G44),ROUND($I44*$G44,2),ROUND($I44*$F44,2)))</f>
        <v>0</v>
      </c>
      <c r="N44" s="33"/>
    </row>
    <row r="45" ht="29.25" customHeight="1">
      <c r="A45" s="34" t="s">
        <v>92</v>
      </c>
      <c r="B45" s="35"/>
      <c r="C45" s="52" t="s">
        <v>93</v>
      </c>
      <c r="D45" s="38" t="s">
        <v>43</v>
      </c>
      <c r="E45" s="50"/>
      <c r="F45" s="41">
        <v>1</v>
      </c>
      <c r="G45" s="50"/>
      <c r="H45" s="41">
        <v>1</v>
      </c>
      <c r="I45" s="42"/>
      <c r="J45" s="39"/>
      <c r="K45" s="42"/>
      <c r="L45" s="42"/>
      <c r="M45" s="43">
        <f t="shared" si="6"/>
        <v>0</v>
      </c>
      <c r="N45" s="33"/>
    </row>
    <row r="46" ht="29.25" customHeight="1">
      <c r="A46" s="34" t="s">
        <v>94</v>
      </c>
      <c r="B46" s="35"/>
      <c r="C46" s="52" t="s">
        <v>95</v>
      </c>
      <c r="D46" s="38" t="s">
        <v>54</v>
      </c>
      <c r="E46" s="50"/>
      <c r="F46" s="41">
        <v>1</v>
      </c>
      <c r="G46" s="50"/>
      <c r="H46" s="41">
        <v>1</v>
      </c>
      <c r="I46" s="42"/>
      <c r="J46" s="39"/>
      <c r="K46" s="42"/>
      <c r="L46" s="42"/>
      <c r="M46" s="43">
        <f t="shared" si="6"/>
        <v>0</v>
      </c>
      <c r="N46" s="33"/>
    </row>
    <row r="47" ht="18.75" customHeight="1">
      <c r="A47" s="34" t="s">
        <v>96</v>
      </c>
      <c r="B47" s="35"/>
      <c r="C47" s="51" t="s">
        <v>97</v>
      </c>
      <c r="D47" s="38" t="s">
        <v>43</v>
      </c>
      <c r="E47" s="50"/>
      <c r="F47" s="41">
        <v>1</v>
      </c>
      <c r="G47" s="50"/>
      <c r="H47" s="41">
        <v>1</v>
      </c>
      <c r="I47" s="42"/>
      <c r="J47" s="39"/>
      <c r="K47" s="42"/>
      <c r="L47" s="42"/>
      <c r="M47" s="43">
        <f t="shared" si="6"/>
        <v>0</v>
      </c>
      <c r="N47" s="33"/>
    </row>
    <row r="48" ht="18.75" customHeight="1">
      <c r="A48" s="34" t="s">
        <v>98</v>
      </c>
      <c r="B48" s="35"/>
      <c r="C48" s="37" t="s">
        <v>99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100</v>
      </c>
      <c r="B49" s="35"/>
      <c r="C49" s="51" t="s">
        <v>101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102</v>
      </c>
      <c r="B50" s="35"/>
      <c r="C50" s="52" t="s">
        <v>103</v>
      </c>
      <c r="D50" s="38" t="s">
        <v>61</v>
      </c>
      <c r="E50" s="48"/>
      <c r="F50" s="49">
        <v>30</v>
      </c>
      <c r="G50" s="48"/>
      <c r="H50" s="41">
        <v>1</v>
      </c>
      <c r="I50" s="42"/>
      <c r="J50" s="39"/>
      <c r="K50" s="42"/>
      <c r="L50" s="42"/>
      <c r="M50" s="43">
        <f t="shared" ref="M50:M52" si="7">IF(ISNUMBER($K50),IF(ISNUMBER($G50),ROUND($K50*$G50,2),ROUND($K50*$F50,2)),IF(ISNUMBER($G50),ROUND($I50*$G50,2),ROUND($I50*$F50,2)))</f>
        <v>0</v>
      </c>
      <c r="N50" s="33"/>
    </row>
    <row r="51" ht="29.25" customHeight="1">
      <c r="A51" s="34" t="s">
        <v>104</v>
      </c>
      <c r="B51" s="35"/>
      <c r="C51" s="52" t="s">
        <v>105</v>
      </c>
      <c r="D51" s="38" t="s">
        <v>61</v>
      </c>
      <c r="E51" s="48"/>
      <c r="F51" s="49">
        <v>30</v>
      </c>
      <c r="G51" s="48"/>
      <c r="H51" s="41">
        <v>1</v>
      </c>
      <c r="I51" s="42"/>
      <c r="J51" s="39"/>
      <c r="K51" s="42"/>
      <c r="L51" s="42"/>
      <c r="M51" s="43">
        <f t="shared" si="7"/>
        <v>0</v>
      </c>
      <c r="N51" s="33"/>
    </row>
    <row r="52" ht="18.75" customHeight="1">
      <c r="A52" s="34" t="s">
        <v>106</v>
      </c>
      <c r="B52" s="35"/>
      <c r="C52" s="51" t="s">
        <v>107</v>
      </c>
      <c r="D52" s="38" t="s">
        <v>43</v>
      </c>
      <c r="E52" s="50"/>
      <c r="F52" s="41">
        <v>2</v>
      </c>
      <c r="G52" s="50"/>
      <c r="H52" s="41">
        <v>1</v>
      </c>
      <c r="I52" s="42"/>
      <c r="J52" s="39"/>
      <c r="K52" s="42"/>
      <c r="L52" s="42"/>
      <c r="M52" s="43">
        <f t="shared" si="7"/>
        <v>0</v>
      </c>
      <c r="N52" s="33"/>
    </row>
    <row r="53" ht="18.75" customHeight="1">
      <c r="A53" s="34" t="s">
        <v>108</v>
      </c>
      <c r="B53" s="35"/>
      <c r="C53" s="51" t="s">
        <v>109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29.25" customHeight="1">
      <c r="A54" s="34" t="s">
        <v>110</v>
      </c>
      <c r="B54" s="35"/>
      <c r="C54" s="52" t="s">
        <v>111</v>
      </c>
      <c r="D54" s="38" t="s">
        <v>43</v>
      </c>
      <c r="E54" s="50"/>
      <c r="F54" s="41">
        <v>3</v>
      </c>
      <c r="G54" s="50"/>
      <c r="H54" s="41">
        <v>1</v>
      </c>
      <c r="I54" s="42"/>
      <c r="J54" s="39"/>
      <c r="K54" s="42"/>
      <c r="L54" s="42"/>
      <c r="M54" s="43">
        <f t="shared" ref="M54:M55" si="8">IF(ISNUMBER($K54),IF(ISNUMBER($G54),ROUND($K54*$G54,2),ROUND($K54*$F54,2)),IF(ISNUMBER($G54),ROUND($I54*$G54,2),ROUND($I54*$F54,2)))</f>
        <v>0</v>
      </c>
      <c r="N54" s="33"/>
    </row>
    <row r="55" ht="18.75" customHeight="1">
      <c r="A55" s="34" t="s">
        <v>112</v>
      </c>
      <c r="B55" s="35"/>
      <c r="C55" s="51" t="s">
        <v>97</v>
      </c>
      <c r="D55" s="38" t="s">
        <v>43</v>
      </c>
      <c r="E55" s="50"/>
      <c r="F55" s="41">
        <v>2</v>
      </c>
      <c r="G55" s="50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113</v>
      </c>
      <c r="B56" s="35"/>
      <c r="C56" s="37" t="s">
        <v>114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18.75" customHeight="1">
      <c r="A57" s="34" t="s">
        <v>115</v>
      </c>
      <c r="B57" s="35"/>
      <c r="C57" s="51" t="s">
        <v>116</v>
      </c>
      <c r="D57" s="38" t="s">
        <v>43</v>
      </c>
      <c r="E57" s="50"/>
      <c r="F57" s="41">
        <v>3</v>
      </c>
      <c r="G57" s="50"/>
      <c r="H57" s="41">
        <v>1</v>
      </c>
      <c r="I57" s="42"/>
      <c r="J57" s="39"/>
      <c r="K57" s="42"/>
      <c r="L57" s="42"/>
      <c r="M57" s="43">
        <f t="shared" ref="M57:M59" si="9">IF(ISNUMBER($K57),IF(ISNUMBER($G57),ROUND($K57*$G57,2),ROUND($K57*$F57,2)),IF(ISNUMBER($G57),ROUND($I57*$G57,2),ROUND($I57*$F57,2)))</f>
        <v>0</v>
      </c>
      <c r="N57" s="33"/>
    </row>
    <row r="58" ht="18.75" customHeight="1">
      <c r="A58" s="34" t="s">
        <v>117</v>
      </c>
      <c r="B58" s="35"/>
      <c r="C58" s="51" t="s">
        <v>118</v>
      </c>
      <c r="D58" s="38" t="s">
        <v>43</v>
      </c>
      <c r="E58" s="50"/>
      <c r="F58" s="41">
        <v>1</v>
      </c>
      <c r="G58" s="50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18.75" customHeight="1">
      <c r="A59" s="34" t="s">
        <v>119</v>
      </c>
      <c r="B59" s="35"/>
      <c r="C59" s="51" t="s">
        <v>120</v>
      </c>
      <c r="D59" s="38" t="s">
        <v>43</v>
      </c>
      <c r="E59" s="50"/>
      <c r="F59" s="41">
        <v>2</v>
      </c>
      <c r="G59" s="50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18.75" customHeight="1">
      <c r="A60" s="34" t="s">
        <v>121</v>
      </c>
      <c r="B60" s="35"/>
      <c r="C60" s="37" t="s">
        <v>122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123</v>
      </c>
      <c r="B61" s="35"/>
      <c r="C61" s="51" t="s">
        <v>124</v>
      </c>
      <c r="D61" s="38" t="s">
        <v>73</v>
      </c>
      <c r="E61" s="48"/>
      <c r="F61" s="49">
        <v>280</v>
      </c>
      <c r="G61" s="48"/>
      <c r="H61" s="41">
        <v>1</v>
      </c>
      <c r="I61" s="42"/>
      <c r="J61" s="39"/>
      <c r="K61" s="42"/>
      <c r="L61" s="42"/>
      <c r="M61" s="43">
        <f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125</v>
      </c>
      <c r="B62" s="35"/>
      <c r="C62" s="37" t="s">
        <v>126</v>
      </c>
      <c r="D62" s="29"/>
      <c r="E62" s="30"/>
      <c r="F62" s="31"/>
      <c r="G62" s="30"/>
      <c r="H62" s="31"/>
      <c r="I62" s="30"/>
      <c r="J62" s="30"/>
      <c r="K62" s="30"/>
      <c r="L62" s="30"/>
      <c r="M62" s="32"/>
      <c r="N62" s="33"/>
    </row>
    <row r="63" ht="18.75" customHeight="1">
      <c r="A63" s="34" t="s">
        <v>127</v>
      </c>
      <c r="B63" s="35"/>
      <c r="C63" s="51" t="s">
        <v>128</v>
      </c>
      <c r="D63" s="38" t="s">
        <v>43</v>
      </c>
      <c r="E63" s="50"/>
      <c r="F63" s="41">
        <v>2</v>
      </c>
      <c r="G63" s="50"/>
      <c r="H63" s="41">
        <v>1</v>
      </c>
      <c r="I63" s="42"/>
      <c r="J63" s="39"/>
      <c r="K63" s="42"/>
      <c r="L63" s="42"/>
      <c r="M63" s="43">
        <f t="shared" ref="M63:M64" si="10">IF(ISNUMBER($K63),IF(ISNUMBER($G63),ROUND($K63*$G63,2),ROUND($K63*$F63,2)),IF(ISNUMBER($G63),ROUND($I63*$G63,2),ROUND($I63*$F63,2)))</f>
        <v>0</v>
      </c>
      <c r="N63" s="33"/>
    </row>
    <row r="64" ht="18.75" customHeight="1">
      <c r="A64" s="34" t="s">
        <v>129</v>
      </c>
      <c r="B64" s="35"/>
      <c r="C64" s="51" t="s">
        <v>130</v>
      </c>
      <c r="D64" s="38" t="s">
        <v>73</v>
      </c>
      <c r="E64" s="48"/>
      <c r="F64" s="49">
        <v>23</v>
      </c>
      <c r="G64" s="48"/>
      <c r="H64" s="41">
        <v>1</v>
      </c>
      <c r="I64" s="42"/>
      <c r="J64" s="39"/>
      <c r="K64" s="42"/>
      <c r="L64" s="42"/>
      <c r="M64" s="43">
        <f t="shared" si="10"/>
        <v>0</v>
      </c>
      <c r="N64" s="33"/>
    </row>
    <row r="65" ht="18.75" customHeight="1">
      <c r="A65" s="34" t="s">
        <v>131</v>
      </c>
      <c r="B65" s="35"/>
      <c r="C65" s="37" t="s">
        <v>132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133</v>
      </c>
      <c r="B66" s="35"/>
      <c r="C66" s="51" t="s">
        <v>134</v>
      </c>
      <c r="D66" s="38" t="s">
        <v>43</v>
      </c>
      <c r="E66" s="50"/>
      <c r="F66" s="41">
        <v>1</v>
      </c>
      <c r="G66" s="50"/>
      <c r="H66" s="41">
        <v>1</v>
      </c>
      <c r="I66" s="42"/>
      <c r="J66" s="39"/>
      <c r="K66" s="42"/>
      <c r="L66" s="42"/>
      <c r="M66" s="43">
        <f>IF(ISNUMBER($K66),IF(ISNUMBER($G66),ROUND($K66*$G66,2),ROUND($K66*$F66,2)),IF(ISNUMBER($G66),ROUND($I66*$G66,2),ROUND($I66*$F66,2)))</f>
        <v>0</v>
      </c>
      <c r="N66" s="33"/>
    </row>
    <row r="67" ht="18.75" customHeight="1">
      <c r="A67" s="34" t="s">
        <v>135</v>
      </c>
      <c r="B67" s="35"/>
      <c r="C67" s="37" t="s">
        <v>136</v>
      </c>
      <c r="D67" s="29"/>
      <c r="E67" s="30"/>
      <c r="F67" s="31"/>
      <c r="G67" s="30"/>
      <c r="H67" s="31"/>
      <c r="I67" s="30"/>
      <c r="J67" s="30"/>
      <c r="K67" s="30"/>
      <c r="L67" s="30"/>
      <c r="M67" s="32"/>
      <c r="N67" s="33"/>
    </row>
    <row r="68" ht="29.25" customHeight="1">
      <c r="A68" s="34" t="s">
        <v>137</v>
      </c>
      <c r="B68" s="35"/>
      <c r="C68" s="51" t="s">
        <v>138</v>
      </c>
      <c r="D68" s="38" t="s">
        <v>43</v>
      </c>
      <c r="E68" s="50"/>
      <c r="F68" s="41">
        <v>3</v>
      </c>
      <c r="G68" s="50"/>
      <c r="H68" s="41">
        <v>1</v>
      </c>
      <c r="I68" s="42"/>
      <c r="J68" s="39"/>
      <c r="K68" s="42"/>
      <c r="L68" s="42"/>
      <c r="M68" s="43">
        <f>IF(ISNUMBER($K68),IF(ISNUMBER($G68),ROUND($K68*$G68,2),ROUND($K68*$F68,2)),IF(ISNUMBER($G68),ROUND($I68*$G68,2),ROUND($I68*$F68,2)))</f>
        <v>0</v>
      </c>
      <c r="N68" s="33"/>
    </row>
    <row r="69" ht="18.75" customHeight="1">
      <c r="A69" s="34" t="s">
        <v>139</v>
      </c>
      <c r="B69" s="35"/>
      <c r="C69" s="51" t="s">
        <v>140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29.25" customHeight="1">
      <c r="A70" s="34" t="s">
        <v>141</v>
      </c>
      <c r="B70" s="35"/>
      <c r="C70" s="52" t="s">
        <v>142</v>
      </c>
      <c r="D70" s="38" t="s">
        <v>43</v>
      </c>
      <c r="E70" s="50"/>
      <c r="F70" s="41">
        <v>3</v>
      </c>
      <c r="G70" s="50"/>
      <c r="H70" s="41">
        <v>1</v>
      </c>
      <c r="I70" s="42"/>
      <c r="J70" s="39"/>
      <c r="K70" s="42"/>
      <c r="L70" s="42"/>
      <c r="M70" s="43">
        <f>IF(ISNUMBER($K70),IF(ISNUMBER($G70),ROUND($K70*$G70,2),ROUND($K70*$F70,2)),IF(ISNUMBER($G70),ROUND($I70*$G70,2),ROUND($I70*$F70,2)))</f>
        <v>0</v>
      </c>
      <c r="N70" s="33"/>
    </row>
    <row r="71" ht="18.75" customHeight="1">
      <c r="A71" s="34" t="s">
        <v>143</v>
      </c>
      <c r="B71" s="35"/>
      <c r="C71" s="37" t="s">
        <v>144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18.75" customHeight="1">
      <c r="A72" s="34" t="s">
        <v>145</v>
      </c>
      <c r="B72" s="35"/>
      <c r="C72" s="51" t="s">
        <v>146</v>
      </c>
      <c r="D72" s="38" t="s">
        <v>43</v>
      </c>
      <c r="E72" s="50"/>
      <c r="F72" s="41">
        <v>2</v>
      </c>
      <c r="G72" s="50"/>
      <c r="H72" s="41">
        <v>1</v>
      </c>
      <c r="I72" s="42"/>
      <c r="J72" s="39"/>
      <c r="K72" s="42"/>
      <c r="L72" s="42"/>
      <c r="M72" s="43">
        <f t="shared" ref="M72:M74" si="11">IF(ISNUMBER($K72),IF(ISNUMBER($G72),ROUND($K72*$G72,2),ROUND($K72*$F72,2)),IF(ISNUMBER($G72),ROUND($I72*$G72,2),ROUND($I72*$F72,2)))</f>
        <v>0</v>
      </c>
      <c r="N72" s="33"/>
    </row>
    <row r="73" ht="18.75" customHeight="1">
      <c r="A73" s="34" t="s">
        <v>147</v>
      </c>
      <c r="B73" s="35"/>
      <c r="C73" s="51" t="s">
        <v>148</v>
      </c>
      <c r="D73" s="38" t="s">
        <v>61</v>
      </c>
      <c r="E73" s="48"/>
      <c r="F73" s="49">
        <v>140</v>
      </c>
      <c r="G73" s="48"/>
      <c r="H73" s="41">
        <v>1</v>
      </c>
      <c r="I73" s="42"/>
      <c r="J73" s="39"/>
      <c r="K73" s="42"/>
      <c r="L73" s="42"/>
      <c r="M73" s="43">
        <f t="shared" si="11"/>
        <v>0</v>
      </c>
      <c r="N73" s="33"/>
    </row>
    <row r="74" ht="29.25" customHeight="1">
      <c r="A74" s="34" t="s">
        <v>149</v>
      </c>
      <c r="B74" s="35"/>
      <c r="C74" s="51" t="s">
        <v>150</v>
      </c>
      <c r="D74" s="38" t="s">
        <v>22</v>
      </c>
      <c r="E74" s="39"/>
      <c r="F74" s="40">
        <v>2</v>
      </c>
      <c r="G74" s="39"/>
      <c r="H74" s="41">
        <v>1</v>
      </c>
      <c r="I74" s="42"/>
      <c r="J74" s="39"/>
      <c r="K74" s="42"/>
      <c r="L74" s="42"/>
      <c r="M74" s="43">
        <f t="shared" si="11"/>
        <v>0</v>
      </c>
      <c r="N74" s="33"/>
    </row>
    <row r="75" hidden="1" ht="31.5" customHeight="1">
      <c r="A75" s="44" t="s">
        <v>151</v>
      </c>
      <c r="B75" s="45"/>
      <c r="C75" s="45"/>
      <c r="D75" s="45"/>
      <c r="E75" s="45"/>
      <c r="F75" s="45"/>
      <c r="G75" s="45"/>
      <c r="H75" s="45"/>
      <c r="I75" s="45"/>
      <c r="J75" s="2"/>
      <c r="K75" s="2"/>
      <c r="L75" s="2"/>
      <c r="M75" s="46">
        <f>SUM(M$35:M$36)+M$38+SUM(M$40:M$42)+SUM(M$44:M$47)+SUM(M$50:M$52)+SUM(M$54:M$55)+SUM(M$57:M$59)+M$61+SUM(M$63:M$64)+M$66+M$68+M$70+SUM(M$72:M$74)</f>
        <v>0</v>
      </c>
      <c r="N75" s="47"/>
    </row>
    <row r="76" ht="26.25" customHeight="1">
      <c r="A76" s="34" t="s">
        <v>152</v>
      </c>
      <c r="B76" s="35"/>
      <c r="C76" s="36" t="s">
        <v>153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2.5" customHeight="1">
      <c r="A77" s="34" t="s">
        <v>154</v>
      </c>
      <c r="B77" s="35"/>
      <c r="C77" s="37" t="s">
        <v>155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156</v>
      </c>
      <c r="B78" s="35"/>
      <c r="C78" s="37" t="s">
        <v>157</v>
      </c>
      <c r="D78" s="38" t="s">
        <v>73</v>
      </c>
      <c r="E78" s="48"/>
      <c r="F78" s="49">
        <v>1470</v>
      </c>
      <c r="G78" s="48"/>
      <c r="H78" s="41">
        <v>1</v>
      </c>
      <c r="I78" s="42"/>
      <c r="J78" s="39"/>
      <c r="K78" s="42"/>
      <c r="L78" s="42"/>
      <c r="M78" s="43">
        <f>IF(ISNUMBER($K78),IF(ISNUMBER($G78),ROUND($K78*$G78,2),ROUND($K78*$F78,2)),IF(ISNUMBER($G78),ROUND($I78*$G78,2),ROUND($I78*$F78,2)))</f>
        <v>0</v>
      </c>
      <c r="N78" s="33"/>
    </row>
    <row r="79" ht="18.75" customHeight="1">
      <c r="A79" s="34" t="s">
        <v>158</v>
      </c>
      <c r="B79" s="35"/>
      <c r="C79" s="37" t="s">
        <v>159</v>
      </c>
      <c r="D79" s="29"/>
      <c r="E79" s="30"/>
      <c r="F79" s="31"/>
      <c r="G79" s="30"/>
      <c r="H79" s="31"/>
      <c r="I79" s="30"/>
      <c r="J79" s="30"/>
      <c r="K79" s="30"/>
      <c r="L79" s="30"/>
      <c r="M79" s="32"/>
      <c r="N79" s="33"/>
    </row>
    <row r="80" ht="18.75" customHeight="1">
      <c r="A80" s="34" t="s">
        <v>160</v>
      </c>
      <c r="B80" s="35"/>
      <c r="C80" s="51" t="s">
        <v>161</v>
      </c>
      <c r="D80" s="38" t="s">
        <v>162</v>
      </c>
      <c r="E80" s="39"/>
      <c r="F80" s="40">
        <v>1664</v>
      </c>
      <c r="G80" s="39"/>
      <c r="H80" s="41">
        <v>1</v>
      </c>
      <c r="I80" s="42"/>
      <c r="J80" s="39"/>
      <c r="K80" s="42"/>
      <c r="L80" s="42"/>
      <c r="M80" s="43">
        <f t="shared" ref="M80:M82" si="12">IF(ISNUMBER($K80),IF(ISNUMBER($G80),ROUND($K80*$G80,2),ROUND($K80*$F80,2)),IF(ISNUMBER($G80),ROUND($I80*$G80,2),ROUND($I80*$F80,2)))</f>
        <v>0</v>
      </c>
      <c r="N80" s="33"/>
    </row>
    <row r="81" ht="18.75" customHeight="1">
      <c r="A81" s="34" t="s">
        <v>163</v>
      </c>
      <c r="B81" s="35"/>
      <c r="C81" s="37" t="s">
        <v>164</v>
      </c>
      <c r="D81" s="38" t="s">
        <v>73</v>
      </c>
      <c r="E81" s="48"/>
      <c r="F81" s="49">
        <v>860</v>
      </c>
      <c r="G81" s="48"/>
      <c r="H81" s="41">
        <v>1</v>
      </c>
      <c r="I81" s="42"/>
      <c r="J81" s="39"/>
      <c r="K81" s="42"/>
      <c r="L81" s="42"/>
      <c r="M81" s="43">
        <f t="shared" si="12"/>
        <v>0</v>
      </c>
      <c r="N81" s="33"/>
    </row>
    <row r="82" ht="18.75" customHeight="1">
      <c r="A82" s="34" t="s">
        <v>165</v>
      </c>
      <c r="B82" s="35"/>
      <c r="C82" s="37" t="s">
        <v>166</v>
      </c>
      <c r="D82" s="38" t="s">
        <v>73</v>
      </c>
      <c r="E82" s="48"/>
      <c r="F82" s="49">
        <v>860</v>
      </c>
      <c r="G82" s="48"/>
      <c r="H82" s="41">
        <v>1</v>
      </c>
      <c r="I82" s="42"/>
      <c r="J82" s="39"/>
      <c r="K82" s="42"/>
      <c r="L82" s="42"/>
      <c r="M82" s="43">
        <f t="shared" si="12"/>
        <v>0</v>
      </c>
      <c r="N82" s="33"/>
    </row>
    <row r="83" ht="18.75" customHeight="1">
      <c r="A83" s="34" t="s">
        <v>167</v>
      </c>
      <c r="B83" s="35"/>
      <c r="C83" s="37" t="s">
        <v>168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29.25" customHeight="1">
      <c r="A84" s="34" t="s">
        <v>169</v>
      </c>
      <c r="B84" s="35"/>
      <c r="C84" s="51" t="s">
        <v>170</v>
      </c>
      <c r="D84" s="38" t="s">
        <v>43</v>
      </c>
      <c r="E84" s="50"/>
      <c r="F84" s="41">
        <v>2</v>
      </c>
      <c r="G84" s="50"/>
      <c r="H84" s="41">
        <v>1</v>
      </c>
      <c r="I84" s="42"/>
      <c r="J84" s="39"/>
      <c r="K84" s="42"/>
      <c r="L84" s="42"/>
      <c r="M84" s="43">
        <f>IF(ISNUMBER($K84),IF(ISNUMBER($G84),ROUND($K84*$G84,2),ROUND($K84*$F84,2)),IF(ISNUMBER($G84),ROUND($I84*$G84,2),ROUND($I84*$F84,2)))</f>
        <v>0</v>
      </c>
      <c r="N84" s="33"/>
    </row>
    <row r="85" ht="22.5" customHeight="1">
      <c r="A85" s="34" t="s">
        <v>171</v>
      </c>
      <c r="B85" s="35"/>
      <c r="C85" s="37" t="s">
        <v>172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18.75" customHeight="1">
      <c r="A86" s="34" t="s">
        <v>173</v>
      </c>
      <c r="B86" s="35"/>
      <c r="C86" s="37" t="s">
        <v>174</v>
      </c>
      <c r="D86" s="29"/>
      <c r="E86" s="30"/>
      <c r="F86" s="31"/>
      <c r="G86" s="30"/>
      <c r="H86" s="31"/>
      <c r="I86" s="30"/>
      <c r="J86" s="30"/>
      <c r="K86" s="30"/>
      <c r="L86" s="30"/>
      <c r="M86" s="32"/>
      <c r="N86" s="33"/>
    </row>
    <row r="87" ht="29.25" customHeight="1">
      <c r="A87" s="34" t="s">
        <v>175</v>
      </c>
      <c r="B87" s="35"/>
      <c r="C87" s="51" t="s">
        <v>176</v>
      </c>
      <c r="D87" s="38" t="s">
        <v>61</v>
      </c>
      <c r="E87" s="48"/>
      <c r="F87" s="49">
        <v>40</v>
      </c>
      <c r="G87" s="48"/>
      <c r="H87" s="41">
        <v>1</v>
      </c>
      <c r="I87" s="42"/>
      <c r="J87" s="39"/>
      <c r="K87" s="42"/>
      <c r="L87" s="42"/>
      <c r="M87" s="43">
        <f t="shared" ref="M87:M88" si="13">IF(ISNUMBER($K87),IF(ISNUMBER($G87),ROUND($K87*$G87,2),ROUND($K87*$F87,2)),IF(ISNUMBER($G87),ROUND($I87*$G87,2),ROUND($I87*$F87,2)))</f>
        <v>0</v>
      </c>
      <c r="N87" s="33"/>
    </row>
    <row r="88" ht="18.75" customHeight="1">
      <c r="A88" s="34" t="s">
        <v>177</v>
      </c>
      <c r="B88" s="35"/>
      <c r="C88" s="37" t="s">
        <v>178</v>
      </c>
      <c r="D88" s="38" t="s">
        <v>54</v>
      </c>
      <c r="E88" s="50"/>
      <c r="F88" s="41">
        <v>1</v>
      </c>
      <c r="G88" s="50"/>
      <c r="H88" s="41">
        <v>1</v>
      </c>
      <c r="I88" s="42"/>
      <c r="J88" s="39"/>
      <c r="K88" s="42"/>
      <c r="L88" s="42"/>
      <c r="M88" s="43">
        <f t="shared" si="13"/>
        <v>0</v>
      </c>
      <c r="N88" s="33"/>
    </row>
    <row r="89" ht="22.5" customHeight="1">
      <c r="A89" s="34" t="s">
        <v>179</v>
      </c>
      <c r="B89" s="35"/>
      <c r="C89" s="37" t="s">
        <v>180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181</v>
      </c>
      <c r="B90" s="35"/>
      <c r="C90" s="37" t="s">
        <v>182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183</v>
      </c>
      <c r="B91" s="35"/>
      <c r="C91" s="51" t="s">
        <v>184</v>
      </c>
      <c r="D91" s="38" t="s">
        <v>61</v>
      </c>
      <c r="E91" s="48"/>
      <c r="F91" s="49">
        <v>54</v>
      </c>
      <c r="G91" s="48"/>
      <c r="H91" s="41">
        <v>1</v>
      </c>
      <c r="I91" s="42"/>
      <c r="J91" s="39"/>
      <c r="K91" s="42"/>
      <c r="L91" s="42"/>
      <c r="M91" s="43">
        <f t="shared" ref="M91:M93" si="14">IF(ISNUMBER($K91),IF(ISNUMBER($G91),ROUND($K91*$G91,2),ROUND($K91*$F91,2)),IF(ISNUMBER($G91),ROUND($I91*$G91,2),ROUND($I91*$F91,2)))</f>
        <v>0</v>
      </c>
      <c r="N91" s="33"/>
    </row>
    <row r="92" ht="18.75" customHeight="1">
      <c r="A92" s="34" t="s">
        <v>185</v>
      </c>
      <c r="B92" s="35"/>
      <c r="C92" s="51" t="s">
        <v>186</v>
      </c>
      <c r="D92" s="38" t="s">
        <v>61</v>
      </c>
      <c r="E92" s="48"/>
      <c r="F92" s="49">
        <v>5</v>
      </c>
      <c r="G92" s="48"/>
      <c r="H92" s="41">
        <v>1</v>
      </c>
      <c r="I92" s="42"/>
      <c r="J92" s="39"/>
      <c r="K92" s="42"/>
      <c r="L92" s="42"/>
      <c r="M92" s="43">
        <f t="shared" si="14"/>
        <v>0</v>
      </c>
      <c r="N92" s="33"/>
    </row>
    <row r="93" ht="18.75" customHeight="1">
      <c r="A93" s="34" t="s">
        <v>187</v>
      </c>
      <c r="B93" s="35"/>
      <c r="C93" s="51" t="s">
        <v>188</v>
      </c>
      <c r="D93" s="38" t="s">
        <v>61</v>
      </c>
      <c r="E93" s="48"/>
      <c r="F93" s="49">
        <v>91</v>
      </c>
      <c r="G93" s="48"/>
      <c r="H93" s="41">
        <v>1</v>
      </c>
      <c r="I93" s="42"/>
      <c r="J93" s="39"/>
      <c r="K93" s="42"/>
      <c r="L93" s="42"/>
      <c r="M93" s="43">
        <f t="shared" si="14"/>
        <v>0</v>
      </c>
      <c r="N93" s="33"/>
    </row>
    <row r="94" hidden="1" ht="31.5" customHeight="1">
      <c r="A94" s="44" t="s">
        <v>189</v>
      </c>
      <c r="B94" s="45"/>
      <c r="C94" s="45"/>
      <c r="D94" s="45"/>
      <c r="E94" s="45"/>
      <c r="F94" s="45"/>
      <c r="G94" s="45"/>
      <c r="H94" s="45"/>
      <c r="I94" s="45"/>
      <c r="J94" s="2"/>
      <c r="K94" s="2"/>
      <c r="L94" s="2"/>
      <c r="M94" s="46">
        <f>M$78+SUM(M$80:M$82)+M$84+SUM(M$87:M$88)+SUM(M$91:M$93)</f>
        <v>0</v>
      </c>
      <c r="N94" s="47"/>
    </row>
    <row r="95" ht="26.25" customHeight="1">
      <c r="A95" s="34" t="s">
        <v>190</v>
      </c>
      <c r="B95" s="35"/>
      <c r="C95" s="36" t="s">
        <v>191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2.5" customHeight="1">
      <c r="A96" s="34" t="s">
        <v>192</v>
      </c>
      <c r="B96" s="35"/>
      <c r="C96" s="37" t="s">
        <v>193</v>
      </c>
      <c r="D96" s="29"/>
      <c r="E96" s="30"/>
      <c r="F96" s="31"/>
      <c r="G96" s="30"/>
      <c r="H96" s="31"/>
      <c r="I96" s="30"/>
      <c r="J96" s="30"/>
      <c r="K96" s="30"/>
      <c r="L96" s="30"/>
      <c r="M96" s="32"/>
      <c r="N96" s="33"/>
    </row>
    <row r="97" ht="18.75" customHeight="1">
      <c r="A97" s="34" t="s">
        <v>194</v>
      </c>
      <c r="B97" s="35"/>
      <c r="C97" s="37" t="s">
        <v>195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18.75" customHeight="1">
      <c r="A98" s="34" t="s">
        <v>196</v>
      </c>
      <c r="B98" s="35"/>
      <c r="C98" s="51" t="s">
        <v>197</v>
      </c>
      <c r="D98" s="38" t="s">
        <v>73</v>
      </c>
      <c r="E98" s="48"/>
      <c r="F98" s="49">
        <v>860</v>
      </c>
      <c r="G98" s="48"/>
      <c r="H98" s="41">
        <v>1</v>
      </c>
      <c r="I98" s="42"/>
      <c r="J98" s="39"/>
      <c r="K98" s="42"/>
      <c r="L98" s="42"/>
      <c r="M98" s="43">
        <f>IF(ISNUMBER($K98),IF(ISNUMBER($G98),ROUND($K98*$G98,2),ROUND($K98*$F98,2)),IF(ISNUMBER($G98),ROUND($I98*$G98,2),ROUND($I98*$F98,2)))</f>
        <v>0</v>
      </c>
      <c r="N98" s="33"/>
    </row>
    <row r="99" ht="18.75" customHeight="1">
      <c r="A99" s="34" t="s">
        <v>198</v>
      </c>
      <c r="B99" s="35"/>
      <c r="C99" s="37" t="s">
        <v>199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200</v>
      </c>
      <c r="B100" s="35"/>
      <c r="C100" s="51" t="s">
        <v>201</v>
      </c>
      <c r="D100" s="38" t="s">
        <v>73</v>
      </c>
      <c r="E100" s="48"/>
      <c r="F100" s="49">
        <v>860</v>
      </c>
      <c r="G100" s="48"/>
      <c r="H100" s="41">
        <v>1</v>
      </c>
      <c r="I100" s="42"/>
      <c r="J100" s="39"/>
      <c r="K100" s="42"/>
      <c r="L100" s="42"/>
      <c r="M100" s="43">
        <f>IF(ISNUMBER($K100),IF(ISNUMBER($G100),ROUND($K100*$G100,2),ROUND($K100*$F100,2)),IF(ISNUMBER($G100),ROUND($I100*$G100,2),ROUND($I100*$F100,2)))</f>
        <v>0</v>
      </c>
      <c r="N100" s="33"/>
    </row>
    <row r="101" ht="18.75" customHeight="1">
      <c r="A101" s="34" t="s">
        <v>202</v>
      </c>
      <c r="B101" s="35"/>
      <c r="C101" s="37" t="s">
        <v>203</v>
      </c>
      <c r="D101" s="29"/>
      <c r="E101" s="30"/>
      <c r="F101" s="31"/>
      <c r="G101" s="30"/>
      <c r="H101" s="31"/>
      <c r="I101" s="30"/>
      <c r="J101" s="30"/>
      <c r="K101" s="30"/>
      <c r="L101" s="30"/>
      <c r="M101" s="32"/>
      <c r="N101" s="33"/>
    </row>
    <row r="102" ht="18.75" customHeight="1">
      <c r="A102" s="34" t="s">
        <v>204</v>
      </c>
      <c r="B102" s="35"/>
      <c r="C102" s="51" t="s">
        <v>205</v>
      </c>
      <c r="D102" s="38" t="s">
        <v>73</v>
      </c>
      <c r="E102" s="48"/>
      <c r="F102" s="49">
        <v>860</v>
      </c>
      <c r="G102" s="48"/>
      <c r="H102" s="41">
        <v>1</v>
      </c>
      <c r="I102" s="42"/>
      <c r="J102" s="39"/>
      <c r="K102" s="42"/>
      <c r="L102" s="42"/>
      <c r="M102" s="43">
        <f>IF(ISNUMBER($K102),IF(ISNUMBER($G102),ROUND($K102*$G102,2),ROUND($K102*$F102,2)),IF(ISNUMBER($G102),ROUND($I102*$G102,2),ROUND($I102*$F102,2)))</f>
        <v>0</v>
      </c>
      <c r="N102" s="33"/>
    </row>
    <row r="103" ht="18.75" customHeight="1">
      <c r="A103" s="34" t="s">
        <v>206</v>
      </c>
      <c r="B103" s="35"/>
      <c r="C103" s="37" t="s">
        <v>207</v>
      </c>
      <c r="D103" s="29"/>
      <c r="E103" s="30"/>
      <c r="F103" s="31"/>
      <c r="G103" s="30"/>
      <c r="H103" s="31"/>
      <c r="I103" s="30"/>
      <c r="J103" s="30"/>
      <c r="K103" s="30"/>
      <c r="L103" s="30"/>
      <c r="M103" s="32"/>
      <c r="N103" s="33"/>
    </row>
    <row r="104" ht="18.75" customHeight="1">
      <c r="A104" s="34" t="s">
        <v>208</v>
      </c>
      <c r="B104" s="35"/>
      <c r="C104" s="51" t="s">
        <v>209</v>
      </c>
      <c r="D104" s="38" t="s">
        <v>73</v>
      </c>
      <c r="E104" s="48"/>
      <c r="F104" s="49">
        <v>553</v>
      </c>
      <c r="G104" s="48"/>
      <c r="H104" s="41">
        <v>1</v>
      </c>
      <c r="I104" s="42"/>
      <c r="J104" s="39"/>
      <c r="K104" s="42"/>
      <c r="L104" s="42"/>
      <c r="M104" s="43">
        <f t="shared" ref="M104:M105" si="15">IF(ISNUMBER($K104),IF(ISNUMBER($G104),ROUND($K104*$G104,2),ROUND($K104*$F104,2)),IF(ISNUMBER($G104),ROUND($I104*$G104,2),ROUND($I104*$F104,2)))</f>
        <v>0</v>
      </c>
      <c r="N104" s="33"/>
    </row>
    <row r="105" ht="18.75" customHeight="1">
      <c r="A105" s="34" t="s">
        <v>210</v>
      </c>
      <c r="B105" s="35"/>
      <c r="C105" s="51" t="s">
        <v>211</v>
      </c>
      <c r="D105" s="38" t="s">
        <v>73</v>
      </c>
      <c r="E105" s="48"/>
      <c r="F105" s="49">
        <v>950</v>
      </c>
      <c r="G105" s="48"/>
      <c r="H105" s="41">
        <v>1</v>
      </c>
      <c r="I105" s="42"/>
      <c r="J105" s="39"/>
      <c r="K105" s="42"/>
      <c r="L105" s="42"/>
      <c r="M105" s="43">
        <f t="shared" si="15"/>
        <v>0</v>
      </c>
      <c r="N105" s="33"/>
    </row>
    <row r="106" ht="20.25" customHeight="1">
      <c r="A106" s="53" t="s">
        <v>212</v>
      </c>
      <c r="B106" s="54"/>
      <c r="C106" s="55" t="s">
        <v>213</v>
      </c>
      <c r="D106" s="56"/>
      <c r="E106" s="2"/>
      <c r="F106" s="56"/>
      <c r="G106" s="57"/>
      <c r="H106" s="56"/>
      <c r="I106" s="58"/>
      <c r="J106" s="2"/>
      <c r="K106" s="2"/>
      <c r="L106" s="2"/>
      <c r="M106" s="59"/>
      <c r="N106" s="60"/>
    </row>
    <row r="107" ht="22.5" customHeight="1">
      <c r="A107" s="34" t="s">
        <v>214</v>
      </c>
      <c r="B107" s="35"/>
      <c r="C107" s="37" t="s">
        <v>215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18.75" customHeight="1">
      <c r="A108" s="34" t="s">
        <v>216</v>
      </c>
      <c r="B108" s="35"/>
      <c r="C108" s="37" t="s">
        <v>207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18.75" customHeight="1">
      <c r="A109" s="34" t="s">
        <v>217</v>
      </c>
      <c r="B109" s="35"/>
      <c r="C109" s="51" t="s">
        <v>218</v>
      </c>
      <c r="D109" s="38" t="s">
        <v>73</v>
      </c>
      <c r="E109" s="48"/>
      <c r="F109" s="49">
        <v>250</v>
      </c>
      <c r="G109" s="48"/>
      <c r="H109" s="41">
        <v>1</v>
      </c>
      <c r="I109" s="42"/>
      <c r="J109" s="39"/>
      <c r="K109" s="42"/>
      <c r="L109" s="42"/>
      <c r="M109" s="43">
        <f>IF(ISNUMBER($K109),IF(ISNUMBER($G109),ROUND($K109*$G109,2),ROUND($K109*$F109,2)),IF(ISNUMBER($G109),ROUND($I109*$G109,2),ROUND($I109*$F109,2)))</f>
        <v>0</v>
      </c>
      <c r="N109" s="33"/>
    </row>
    <row r="110" ht="22.5" customHeight="1">
      <c r="A110" s="34" t="s">
        <v>219</v>
      </c>
      <c r="B110" s="35"/>
      <c r="C110" s="37" t="s">
        <v>220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18.75" customHeight="1">
      <c r="A111" s="34" t="s">
        <v>221</v>
      </c>
      <c r="B111" s="35"/>
      <c r="C111" s="37" t="s">
        <v>222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223</v>
      </c>
      <c r="B112" s="35"/>
      <c r="C112" s="51" t="s">
        <v>224</v>
      </c>
      <c r="D112" s="38" t="s">
        <v>73</v>
      </c>
      <c r="E112" s="48"/>
      <c r="F112" s="49">
        <v>6</v>
      </c>
      <c r="G112" s="48"/>
      <c r="H112" s="41">
        <v>1</v>
      </c>
      <c r="I112" s="42"/>
      <c r="J112" s="39"/>
      <c r="K112" s="42"/>
      <c r="L112" s="42"/>
      <c r="M112" s="43">
        <f>IF(ISNUMBER($K112),IF(ISNUMBER($G112),ROUND($K112*$G112,2),ROUND($K112*$F112,2)),IF(ISNUMBER($G112),ROUND($I112*$G112,2),ROUND($I112*$F112,2)))</f>
        <v>0</v>
      </c>
      <c r="N112" s="33"/>
    </row>
    <row r="113" ht="18.75" customHeight="1">
      <c r="A113" s="34" t="s">
        <v>225</v>
      </c>
      <c r="B113" s="35"/>
      <c r="C113" s="37" t="s">
        <v>207</v>
      </c>
      <c r="D113" s="29"/>
      <c r="E113" s="30"/>
      <c r="F113" s="31"/>
      <c r="G113" s="30"/>
      <c r="H113" s="31"/>
      <c r="I113" s="30"/>
      <c r="J113" s="30"/>
      <c r="K113" s="30"/>
      <c r="L113" s="30"/>
      <c r="M113" s="32"/>
      <c r="N113" s="33"/>
    </row>
    <row r="114" ht="18.75" customHeight="1">
      <c r="A114" s="34" t="s">
        <v>226</v>
      </c>
      <c r="B114" s="35"/>
      <c r="C114" s="51" t="s">
        <v>227</v>
      </c>
      <c r="D114" s="38" t="s">
        <v>73</v>
      </c>
      <c r="E114" s="48"/>
      <c r="F114" s="49">
        <v>6</v>
      </c>
      <c r="G114" s="48"/>
      <c r="H114" s="41">
        <v>1</v>
      </c>
      <c r="I114" s="42"/>
      <c r="J114" s="39"/>
      <c r="K114" s="42"/>
      <c r="L114" s="42"/>
      <c r="M114" s="43">
        <f>IF(ISNUMBER($K114),IF(ISNUMBER($G114),ROUND($K114*$G114,2),ROUND($K114*$F114,2)),IF(ISNUMBER($G114),ROUND($I114*$G114,2),ROUND($I114*$F114,2)))</f>
        <v>0</v>
      </c>
      <c r="N114" s="33"/>
    </row>
    <row r="115" ht="22.5" customHeight="1">
      <c r="A115" s="34" t="s">
        <v>228</v>
      </c>
      <c r="B115" s="35"/>
      <c r="C115" s="37" t="s">
        <v>168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18.75" customHeight="1">
      <c r="A116" s="34" t="s">
        <v>229</v>
      </c>
      <c r="B116" s="35"/>
      <c r="C116" s="37" t="s">
        <v>230</v>
      </c>
      <c r="D116" s="38" t="s">
        <v>61</v>
      </c>
      <c r="E116" s="48"/>
      <c r="F116" s="49">
        <v>4</v>
      </c>
      <c r="G116" s="48"/>
      <c r="H116" s="41">
        <v>1</v>
      </c>
      <c r="I116" s="42"/>
      <c r="J116" s="39"/>
      <c r="K116" s="42"/>
      <c r="L116" s="42"/>
      <c r="M116" s="43">
        <f>IF(ISNUMBER($K116),IF(ISNUMBER($G116),ROUND($K116*$G116,2),ROUND($K116*$F116,2)),IF(ISNUMBER($G116),ROUND($I116*$G116,2),ROUND($I116*$F116,2)))</f>
        <v>0</v>
      </c>
      <c r="N116" s="33"/>
    </row>
    <row r="117" hidden="1" ht="31.5" customHeight="1">
      <c r="A117" s="44" t="s">
        <v>231</v>
      </c>
      <c r="B117" s="45"/>
      <c r="C117" s="45"/>
      <c r="D117" s="45"/>
      <c r="E117" s="45"/>
      <c r="F117" s="45"/>
      <c r="G117" s="45"/>
      <c r="H117" s="45"/>
      <c r="I117" s="45"/>
      <c r="J117" s="2"/>
      <c r="K117" s="2"/>
      <c r="L117" s="2"/>
      <c r="M117" s="46">
        <f>M$98+M$100+M$102+SUM(M$104:M$105)+M$109+M$112+M$114+M$116</f>
        <v>0</v>
      </c>
      <c r="N117" s="47"/>
    </row>
    <row r="118" ht="26.25" customHeight="1">
      <c r="A118" s="34" t="s">
        <v>232</v>
      </c>
      <c r="B118" s="35"/>
      <c r="C118" s="36" t="s">
        <v>233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22.5" customHeight="1">
      <c r="A119" s="34" t="s">
        <v>234</v>
      </c>
      <c r="B119" s="35"/>
      <c r="C119" s="37" t="s">
        <v>235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18.75" customHeight="1">
      <c r="A120" s="34" t="s">
        <v>236</v>
      </c>
      <c r="B120" s="35"/>
      <c r="C120" s="37" t="s">
        <v>237</v>
      </c>
      <c r="D120" s="38" t="s">
        <v>61</v>
      </c>
      <c r="E120" s="48"/>
      <c r="F120" s="49">
        <v>200</v>
      </c>
      <c r="G120" s="48"/>
      <c r="H120" s="41">
        <v>1</v>
      </c>
      <c r="I120" s="42"/>
      <c r="J120" s="39"/>
      <c r="K120" s="42"/>
      <c r="L120" s="42"/>
      <c r="M120" s="43">
        <f>IF(ISNUMBER($K120),IF(ISNUMBER($G120),ROUND($K120*$G120,2),ROUND($K120*$F120,2)),IF(ISNUMBER($G120),ROUND($I120*$G120,2),ROUND($I120*$F120,2)))</f>
        <v>0</v>
      </c>
      <c r="N120" s="33"/>
    </row>
    <row r="121" hidden="1" ht="31.5" customHeight="1">
      <c r="A121" s="44" t="s">
        <v>238</v>
      </c>
      <c r="B121" s="45"/>
      <c r="C121" s="45"/>
      <c r="D121" s="45"/>
      <c r="E121" s="45"/>
      <c r="F121" s="45"/>
      <c r="G121" s="45"/>
      <c r="H121" s="45"/>
      <c r="I121" s="45"/>
      <c r="J121" s="2"/>
      <c r="K121" s="2"/>
      <c r="L121" s="2"/>
      <c r="M121" s="46">
        <f>M$120</f>
        <v>0</v>
      </c>
      <c r="N121" s="47"/>
    </row>
    <row r="122" ht="26.25" customHeight="1">
      <c r="A122" s="34" t="s">
        <v>239</v>
      </c>
      <c r="B122" s="35"/>
      <c r="C122" s="36" t="s">
        <v>240</v>
      </c>
      <c r="D122" s="29"/>
      <c r="E122" s="30"/>
      <c r="F122" s="31"/>
      <c r="G122" s="30"/>
      <c r="H122" s="31"/>
      <c r="I122" s="30"/>
      <c r="J122" s="30"/>
      <c r="K122" s="30"/>
      <c r="L122" s="30"/>
      <c r="M122" s="32"/>
      <c r="N122" s="33"/>
    </row>
    <row r="123" ht="22.5" customHeight="1">
      <c r="A123" s="34" t="s">
        <v>241</v>
      </c>
      <c r="B123" s="35"/>
      <c r="C123" s="37" t="s">
        <v>242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18.75" customHeight="1">
      <c r="A124" s="34" t="s">
        <v>243</v>
      </c>
      <c r="B124" s="35"/>
      <c r="C124" s="37" t="s">
        <v>244</v>
      </c>
      <c r="D124" s="29"/>
      <c r="E124" s="30"/>
      <c r="F124" s="31"/>
      <c r="G124" s="30"/>
      <c r="H124" s="31"/>
      <c r="I124" s="30"/>
      <c r="J124" s="30"/>
      <c r="K124" s="30"/>
      <c r="L124" s="30"/>
      <c r="M124" s="32"/>
      <c r="N124" s="33"/>
    </row>
    <row r="125" ht="18.75" customHeight="1">
      <c r="A125" s="34" t="s">
        <v>245</v>
      </c>
      <c r="B125" s="35"/>
      <c r="C125" s="51" t="s">
        <v>246</v>
      </c>
      <c r="D125" s="38" t="s">
        <v>61</v>
      </c>
      <c r="E125" s="48"/>
      <c r="F125" s="49">
        <v>145</v>
      </c>
      <c r="G125" s="48"/>
      <c r="H125" s="41">
        <v>1</v>
      </c>
      <c r="I125" s="42"/>
      <c r="J125" s="39"/>
      <c r="K125" s="42"/>
      <c r="L125" s="42"/>
      <c r="M125" s="43">
        <f t="shared" ref="M125:M127" si="16">IF(ISNUMBER($K125),IF(ISNUMBER($G125),ROUND($K125*$G125,2),ROUND($K125*$F125,2)),IF(ISNUMBER($G125),ROUND($I125*$G125,2),ROUND($I125*$F125,2)))</f>
        <v>0</v>
      </c>
      <c r="N125" s="33"/>
    </row>
    <row r="126" ht="18.75" customHeight="1">
      <c r="A126" s="34" t="s">
        <v>247</v>
      </c>
      <c r="B126" s="35"/>
      <c r="C126" s="51" t="s">
        <v>248</v>
      </c>
      <c r="D126" s="38" t="s">
        <v>61</v>
      </c>
      <c r="E126" s="48"/>
      <c r="F126" s="49">
        <v>115</v>
      </c>
      <c r="G126" s="48"/>
      <c r="H126" s="41">
        <v>1</v>
      </c>
      <c r="I126" s="42"/>
      <c r="J126" s="39"/>
      <c r="K126" s="42"/>
      <c r="L126" s="42"/>
      <c r="M126" s="43">
        <f t="shared" si="16"/>
        <v>0</v>
      </c>
      <c r="N126" s="33"/>
    </row>
    <row r="127" ht="18.75" customHeight="1">
      <c r="A127" s="34" t="s">
        <v>249</v>
      </c>
      <c r="B127" s="35"/>
      <c r="C127" s="51" t="s">
        <v>250</v>
      </c>
      <c r="D127" s="38" t="s">
        <v>61</v>
      </c>
      <c r="E127" s="48"/>
      <c r="F127" s="49">
        <v>20</v>
      </c>
      <c r="G127" s="48"/>
      <c r="H127" s="41">
        <v>1</v>
      </c>
      <c r="I127" s="42"/>
      <c r="J127" s="39"/>
      <c r="K127" s="42"/>
      <c r="L127" s="42"/>
      <c r="M127" s="43">
        <f t="shared" si="16"/>
        <v>0</v>
      </c>
      <c r="N127" s="33"/>
    </row>
    <row r="128" ht="18.75" customHeight="1">
      <c r="A128" s="34" t="s">
        <v>251</v>
      </c>
      <c r="B128" s="35"/>
      <c r="C128" s="37" t="s">
        <v>252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42" customHeight="1">
      <c r="A129" s="34" t="s">
        <v>253</v>
      </c>
      <c r="B129" s="35"/>
      <c r="C129" s="51" t="s">
        <v>254</v>
      </c>
      <c r="D129" s="38" t="s">
        <v>43</v>
      </c>
      <c r="E129" s="50"/>
      <c r="F129" s="41">
        <v>4</v>
      </c>
      <c r="G129" s="50"/>
      <c r="H129" s="41">
        <v>1</v>
      </c>
      <c r="I129" s="42"/>
      <c r="J129" s="39"/>
      <c r="K129" s="42"/>
      <c r="L129" s="42"/>
      <c r="M129" s="43">
        <f t="shared" ref="M129:M131" si="17">IF(ISNUMBER($K129),IF(ISNUMBER($G129),ROUND($K129*$G129,2),ROUND($K129*$F129,2)),IF(ISNUMBER($G129),ROUND($I129*$G129,2),ROUND($I129*$F129,2)))</f>
        <v>0</v>
      </c>
      <c r="N129" s="33"/>
    </row>
    <row r="130" ht="42" customHeight="1">
      <c r="A130" s="34" t="s">
        <v>255</v>
      </c>
      <c r="B130" s="35"/>
      <c r="C130" s="51" t="s">
        <v>256</v>
      </c>
      <c r="D130" s="38" t="s">
        <v>43</v>
      </c>
      <c r="E130" s="50"/>
      <c r="F130" s="41">
        <v>1</v>
      </c>
      <c r="G130" s="50"/>
      <c r="H130" s="41">
        <v>1</v>
      </c>
      <c r="I130" s="42"/>
      <c r="J130" s="39"/>
      <c r="K130" s="42"/>
      <c r="L130" s="42"/>
      <c r="M130" s="43">
        <f t="shared" si="17"/>
        <v>0</v>
      </c>
      <c r="N130" s="33"/>
    </row>
    <row r="131" ht="18.75" customHeight="1">
      <c r="A131" s="34" t="s">
        <v>257</v>
      </c>
      <c r="B131" s="35"/>
      <c r="C131" s="51" t="s">
        <v>258</v>
      </c>
      <c r="D131" s="38" t="s">
        <v>43</v>
      </c>
      <c r="E131" s="50"/>
      <c r="F131" s="41">
        <v>1</v>
      </c>
      <c r="G131" s="50"/>
      <c r="H131" s="41">
        <v>1</v>
      </c>
      <c r="I131" s="42"/>
      <c r="J131" s="39"/>
      <c r="K131" s="42"/>
      <c r="L131" s="42"/>
      <c r="M131" s="43">
        <f t="shared" si="17"/>
        <v>0</v>
      </c>
      <c r="N131" s="33"/>
    </row>
    <row r="132" ht="22.5" customHeight="1">
      <c r="A132" s="34" t="s">
        <v>259</v>
      </c>
      <c r="B132" s="35"/>
      <c r="C132" s="37" t="s">
        <v>260</v>
      </c>
      <c r="D132" s="29"/>
      <c r="E132" s="30"/>
      <c r="F132" s="31"/>
      <c r="G132" s="30"/>
      <c r="H132" s="31"/>
      <c r="I132" s="30"/>
      <c r="J132" s="30"/>
      <c r="K132" s="30"/>
      <c r="L132" s="30"/>
      <c r="M132" s="32"/>
      <c r="N132" s="33"/>
    </row>
    <row r="133" ht="18.75" customHeight="1">
      <c r="A133" s="34" t="s">
        <v>261</v>
      </c>
      <c r="B133" s="35"/>
      <c r="C133" s="37" t="s">
        <v>262</v>
      </c>
      <c r="D133" s="29"/>
      <c r="E133" s="30"/>
      <c r="F133" s="31"/>
      <c r="G133" s="30"/>
      <c r="H133" s="31"/>
      <c r="I133" s="30"/>
      <c r="J133" s="30"/>
      <c r="K133" s="30"/>
      <c r="L133" s="30"/>
      <c r="M133" s="32"/>
      <c r="N133" s="33"/>
    </row>
    <row r="134" ht="18.75" customHeight="1">
      <c r="A134" s="34" t="s">
        <v>263</v>
      </c>
      <c r="B134" s="35"/>
      <c r="C134" s="51" t="s">
        <v>264</v>
      </c>
      <c r="D134" s="38" t="s">
        <v>61</v>
      </c>
      <c r="E134" s="48"/>
      <c r="F134" s="49">
        <v>50</v>
      </c>
      <c r="G134" s="48"/>
      <c r="H134" s="41">
        <v>1</v>
      </c>
      <c r="I134" s="42"/>
      <c r="J134" s="39"/>
      <c r="K134" s="42"/>
      <c r="L134" s="42"/>
      <c r="M134" s="43">
        <f>IF(ISNUMBER($K134),IF(ISNUMBER($G134),ROUND($K134*$G134,2),ROUND($K134*$F134,2)),IF(ISNUMBER($G134),ROUND($I134*$G134,2),ROUND($I134*$F134,2)))</f>
        <v>0</v>
      </c>
      <c r="N134" s="33"/>
    </row>
    <row r="135" ht="18.75" customHeight="1">
      <c r="A135" s="34" t="s">
        <v>265</v>
      </c>
      <c r="B135" s="35"/>
      <c r="C135" s="37" t="s">
        <v>266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18.75" customHeight="1">
      <c r="A136" s="34" t="s">
        <v>267</v>
      </c>
      <c r="B136" s="35"/>
      <c r="C136" s="51" t="s">
        <v>268</v>
      </c>
      <c r="D136" s="38" t="s">
        <v>43</v>
      </c>
      <c r="E136" s="50"/>
      <c r="F136" s="41">
        <v>2</v>
      </c>
      <c r="G136" s="50"/>
      <c r="H136" s="41">
        <v>1</v>
      </c>
      <c r="I136" s="42"/>
      <c r="J136" s="39"/>
      <c r="K136" s="42"/>
      <c r="L136" s="42"/>
      <c r="M136" s="43">
        <f>IF(ISNUMBER($K136),IF(ISNUMBER($G136),ROUND($K136*$G136,2),ROUND($K136*$F136,2)),IF(ISNUMBER($G136),ROUND($I136*$G136,2),ROUND($I136*$F136,2)))</f>
        <v>0</v>
      </c>
      <c r="N136" s="33"/>
    </row>
    <row r="137" ht="22.5" customHeight="1">
      <c r="A137" s="34" t="s">
        <v>269</v>
      </c>
      <c r="B137" s="35"/>
      <c r="C137" s="37" t="s">
        <v>270</v>
      </c>
      <c r="D137" s="29"/>
      <c r="E137" s="30"/>
      <c r="F137" s="31"/>
      <c r="G137" s="30"/>
      <c r="H137" s="31"/>
      <c r="I137" s="30"/>
      <c r="J137" s="30"/>
      <c r="K137" s="30"/>
      <c r="L137" s="30"/>
      <c r="M137" s="32"/>
      <c r="N137" s="33"/>
    </row>
    <row r="138" ht="18.75" customHeight="1">
      <c r="A138" s="34" t="s">
        <v>271</v>
      </c>
      <c r="B138" s="35"/>
      <c r="C138" s="37" t="s">
        <v>272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18.75" customHeight="1">
      <c r="A139" s="34" t="s">
        <v>273</v>
      </c>
      <c r="B139" s="35"/>
      <c r="C139" s="51" t="s">
        <v>274</v>
      </c>
      <c r="D139" s="38" t="s">
        <v>61</v>
      </c>
      <c r="E139" s="48"/>
      <c r="F139" s="49">
        <v>18</v>
      </c>
      <c r="G139" s="48"/>
      <c r="H139" s="41">
        <v>1</v>
      </c>
      <c r="I139" s="42"/>
      <c r="J139" s="39"/>
      <c r="K139" s="42"/>
      <c r="L139" s="42"/>
      <c r="M139" s="43">
        <f>IF(ISNUMBER($K139),IF(ISNUMBER($G139),ROUND($K139*$G139,2),ROUND($K139*$F139,2)),IF(ISNUMBER($G139),ROUND($I139*$G139,2),ROUND($I139*$F139,2)))</f>
        <v>0</v>
      </c>
      <c r="N139" s="33"/>
    </row>
    <row r="140" ht="18.75" customHeight="1">
      <c r="A140" s="34" t="s">
        <v>275</v>
      </c>
      <c r="B140" s="35"/>
      <c r="C140" s="37" t="s">
        <v>252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42" customHeight="1">
      <c r="A141" s="34" t="s">
        <v>276</v>
      </c>
      <c r="B141" s="35"/>
      <c r="C141" s="51" t="s">
        <v>277</v>
      </c>
      <c r="D141" s="38" t="s">
        <v>43</v>
      </c>
      <c r="E141" s="50"/>
      <c r="F141" s="41">
        <v>2</v>
      </c>
      <c r="G141" s="50"/>
      <c r="H141" s="41">
        <v>1</v>
      </c>
      <c r="I141" s="42"/>
      <c r="J141" s="39"/>
      <c r="K141" s="42"/>
      <c r="L141" s="42"/>
      <c r="M141" s="43">
        <f t="shared" ref="M141:M143" si="18">IF(ISNUMBER($K141),IF(ISNUMBER($G141),ROUND($K141*$G141,2),ROUND($K141*$F141,2)),IF(ISNUMBER($G141),ROUND($I141*$G141,2),ROUND($I141*$F141,2)))</f>
        <v>0</v>
      </c>
      <c r="N141" s="33"/>
    </row>
    <row r="142" ht="18.75" customHeight="1">
      <c r="A142" s="34" t="s">
        <v>278</v>
      </c>
      <c r="B142" s="35"/>
      <c r="C142" s="37" t="s">
        <v>279</v>
      </c>
      <c r="D142" s="38" t="s">
        <v>43</v>
      </c>
      <c r="E142" s="50"/>
      <c r="F142" s="41">
        <v>1</v>
      </c>
      <c r="G142" s="50"/>
      <c r="H142" s="41">
        <v>1</v>
      </c>
      <c r="I142" s="42"/>
      <c r="J142" s="39"/>
      <c r="K142" s="42"/>
      <c r="L142" s="42"/>
      <c r="M142" s="43">
        <f t="shared" si="18"/>
        <v>0</v>
      </c>
      <c r="N142" s="33"/>
    </row>
    <row r="143" ht="18.75" customHeight="1">
      <c r="A143" s="34" t="s">
        <v>280</v>
      </c>
      <c r="B143" s="35"/>
      <c r="C143" s="37" t="s">
        <v>281</v>
      </c>
      <c r="D143" s="38" t="s">
        <v>22</v>
      </c>
      <c r="E143" s="39"/>
      <c r="F143" s="40">
        <v>1</v>
      </c>
      <c r="G143" s="39"/>
      <c r="H143" s="41">
        <v>1</v>
      </c>
      <c r="I143" s="42"/>
      <c r="J143" s="39"/>
      <c r="K143" s="42"/>
      <c r="L143" s="42"/>
      <c r="M143" s="43">
        <f t="shared" si="18"/>
        <v>0</v>
      </c>
      <c r="N143" s="33"/>
    </row>
    <row r="144" hidden="1" ht="31.5" customHeight="1">
      <c r="A144" s="44" t="s">
        <v>282</v>
      </c>
      <c r="B144" s="45"/>
      <c r="C144" s="45"/>
      <c r="D144" s="45"/>
      <c r="E144" s="45"/>
      <c r="F144" s="45"/>
      <c r="G144" s="45"/>
      <c r="H144" s="45"/>
      <c r="I144" s="45"/>
      <c r="J144" s="2"/>
      <c r="K144" s="2"/>
      <c r="L144" s="2"/>
      <c r="M144" s="46">
        <f>SUM(M$125:M$127)+SUM(M$129:M$131)+M$134+M$136+M$139+SUM(M$141:M$143)</f>
        <v>0</v>
      </c>
      <c r="N144" s="47"/>
    </row>
    <row r="145" ht="26.25" customHeight="1">
      <c r="A145" s="34" t="s">
        <v>283</v>
      </c>
      <c r="B145" s="35"/>
      <c r="C145" s="36" t="s">
        <v>284</v>
      </c>
      <c r="D145" s="29"/>
      <c r="E145" s="30"/>
      <c r="F145" s="31"/>
      <c r="G145" s="30"/>
      <c r="H145" s="31"/>
      <c r="I145" s="30"/>
      <c r="J145" s="30"/>
      <c r="K145" s="30"/>
      <c r="L145" s="30"/>
      <c r="M145" s="32"/>
      <c r="N145" s="33"/>
    </row>
    <row r="146" ht="22.5" customHeight="1">
      <c r="A146" s="34" t="s">
        <v>285</v>
      </c>
      <c r="B146" s="35"/>
      <c r="C146" s="37" t="s">
        <v>286</v>
      </c>
      <c r="D146" s="29"/>
      <c r="E146" s="30"/>
      <c r="F146" s="31"/>
      <c r="G146" s="30"/>
      <c r="H146" s="31"/>
      <c r="I146" s="30"/>
      <c r="J146" s="30"/>
      <c r="K146" s="30"/>
      <c r="L146" s="30"/>
      <c r="M146" s="32"/>
      <c r="N146" s="33"/>
    </row>
    <row r="147" ht="29.25" customHeight="1">
      <c r="A147" s="34" t="s">
        <v>287</v>
      </c>
      <c r="B147" s="35"/>
      <c r="C147" s="37" t="s">
        <v>288</v>
      </c>
      <c r="D147" s="29"/>
      <c r="E147" s="30"/>
      <c r="F147" s="31"/>
      <c r="G147" s="30"/>
      <c r="H147" s="31"/>
      <c r="I147" s="30"/>
      <c r="J147" s="30"/>
      <c r="K147" s="30"/>
      <c r="L147" s="30"/>
      <c r="M147" s="32"/>
      <c r="N147" s="33"/>
    </row>
    <row r="148" ht="29.25" customHeight="1">
      <c r="A148" s="34" t="s">
        <v>289</v>
      </c>
      <c r="B148" s="35"/>
      <c r="C148" s="51" t="s">
        <v>290</v>
      </c>
      <c r="D148" s="38" t="s">
        <v>61</v>
      </c>
      <c r="E148" s="48"/>
      <c r="F148" s="49">
        <v>87</v>
      </c>
      <c r="G148" s="48"/>
      <c r="H148" s="41">
        <v>1</v>
      </c>
      <c r="I148" s="42"/>
      <c r="J148" s="39"/>
      <c r="K148" s="42"/>
      <c r="L148" s="42"/>
      <c r="M148" s="43">
        <f>IF(ISNUMBER($K148),IF(ISNUMBER($G148),ROUND($K148*$G148,2),ROUND($K148*$F148,2)),IF(ISNUMBER($G148),ROUND($I148*$G148,2),ROUND($I148*$F148,2)))</f>
        <v>0</v>
      </c>
      <c r="N148" s="33"/>
    </row>
    <row r="149" ht="29.25" customHeight="1">
      <c r="A149" s="34" t="s">
        <v>291</v>
      </c>
      <c r="B149" s="35"/>
      <c r="C149" s="37" t="s">
        <v>292</v>
      </c>
      <c r="D149" s="29"/>
      <c r="E149" s="30"/>
      <c r="F149" s="31"/>
      <c r="G149" s="30"/>
      <c r="H149" s="31"/>
      <c r="I149" s="30"/>
      <c r="J149" s="30"/>
      <c r="K149" s="30"/>
      <c r="L149" s="30"/>
      <c r="M149" s="32"/>
      <c r="N149" s="33"/>
    </row>
    <row r="150" ht="29.25" customHeight="1">
      <c r="A150" s="34" t="s">
        <v>293</v>
      </c>
      <c r="B150" s="35"/>
      <c r="C150" s="51" t="s">
        <v>294</v>
      </c>
      <c r="D150" s="38" t="s">
        <v>61</v>
      </c>
      <c r="E150" s="48"/>
      <c r="F150" s="49">
        <v>28</v>
      </c>
      <c r="G150" s="48"/>
      <c r="H150" s="41">
        <v>1</v>
      </c>
      <c r="I150" s="42"/>
      <c r="J150" s="39"/>
      <c r="K150" s="42"/>
      <c r="L150" s="42"/>
      <c r="M150" s="43">
        <f>IF(ISNUMBER($K150),IF(ISNUMBER($G150),ROUND($K150*$G150,2),ROUND($K150*$F150,2)),IF(ISNUMBER($G150),ROUND($I150*$G150,2),ROUND($I150*$F150,2)))</f>
        <v>0</v>
      </c>
      <c r="N150" s="33"/>
    </row>
    <row r="151" ht="22.5" customHeight="1">
      <c r="A151" s="34" t="s">
        <v>295</v>
      </c>
      <c r="B151" s="35"/>
      <c r="C151" s="37" t="s">
        <v>296</v>
      </c>
      <c r="D151" s="29"/>
      <c r="E151" s="30"/>
      <c r="F151" s="31"/>
      <c r="G151" s="30"/>
      <c r="H151" s="31"/>
      <c r="I151" s="30"/>
      <c r="J151" s="30"/>
      <c r="K151" s="30"/>
      <c r="L151" s="30"/>
      <c r="M151" s="32"/>
      <c r="N151" s="33"/>
    </row>
    <row r="152" ht="18.75" customHeight="1">
      <c r="A152" s="34" t="s">
        <v>297</v>
      </c>
      <c r="B152" s="35"/>
      <c r="C152" s="37" t="s">
        <v>298</v>
      </c>
      <c r="D152" s="29"/>
      <c r="E152" s="30"/>
      <c r="F152" s="31"/>
      <c r="G152" s="30"/>
      <c r="H152" s="31"/>
      <c r="I152" s="30"/>
      <c r="J152" s="30"/>
      <c r="K152" s="30"/>
      <c r="L152" s="30"/>
      <c r="M152" s="32"/>
      <c r="N152" s="33"/>
    </row>
    <row r="153" ht="18.75" customHeight="1">
      <c r="A153" s="34" t="s">
        <v>299</v>
      </c>
      <c r="B153" s="35"/>
      <c r="C153" s="51" t="s">
        <v>300</v>
      </c>
      <c r="D153" s="29"/>
      <c r="E153" s="30"/>
      <c r="F153" s="31"/>
      <c r="G153" s="30"/>
      <c r="H153" s="31"/>
      <c r="I153" s="30"/>
      <c r="J153" s="30"/>
      <c r="K153" s="30"/>
      <c r="L153" s="30"/>
      <c r="M153" s="32"/>
      <c r="N153" s="33"/>
    </row>
    <row r="154" ht="29.25" customHeight="1">
      <c r="A154" s="34" t="s">
        <v>301</v>
      </c>
      <c r="B154" s="35"/>
      <c r="C154" s="52" t="s">
        <v>302</v>
      </c>
      <c r="D154" s="29"/>
      <c r="E154" s="30"/>
      <c r="F154" s="31"/>
      <c r="G154" s="30"/>
      <c r="H154" s="31"/>
      <c r="I154" s="30"/>
      <c r="J154" s="30"/>
      <c r="K154" s="30"/>
      <c r="L154" s="30"/>
      <c r="M154" s="32"/>
      <c r="N154" s="33"/>
    </row>
    <row r="155" ht="29.25" customHeight="1">
      <c r="A155" s="34" t="s">
        <v>303</v>
      </c>
      <c r="B155" s="35"/>
      <c r="C155" s="61" t="s">
        <v>304</v>
      </c>
      <c r="D155" s="38" t="s">
        <v>43</v>
      </c>
      <c r="E155" s="50"/>
      <c r="F155" s="41">
        <v>6</v>
      </c>
      <c r="G155" s="50"/>
      <c r="H155" s="41">
        <v>1</v>
      </c>
      <c r="I155" s="42"/>
      <c r="J155" s="39"/>
      <c r="K155" s="42"/>
      <c r="L155" s="42"/>
      <c r="M155" s="43">
        <f>IF(ISNUMBER($K155),IF(ISNUMBER($G155),ROUND($K155*$G155,2),ROUND($K155*$F155,2)),IF(ISNUMBER($G155),ROUND($I155*$G155,2),ROUND($I155*$F155,2)))</f>
        <v>0</v>
      </c>
      <c r="N155" s="33"/>
    </row>
    <row r="156" ht="29.25" customHeight="1">
      <c r="A156" s="34" t="s">
        <v>305</v>
      </c>
      <c r="B156" s="35"/>
      <c r="C156" s="52" t="s">
        <v>306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29.25" customHeight="1">
      <c r="A157" s="34" t="s">
        <v>307</v>
      </c>
      <c r="B157" s="35"/>
      <c r="C157" s="61" t="s">
        <v>308</v>
      </c>
      <c r="D157" s="38" t="s">
        <v>43</v>
      </c>
      <c r="E157" s="50"/>
      <c r="F157" s="41">
        <v>3</v>
      </c>
      <c r="G157" s="50"/>
      <c r="H157" s="41">
        <v>1</v>
      </c>
      <c r="I157" s="42"/>
      <c r="J157" s="39"/>
      <c r="K157" s="42"/>
      <c r="L157" s="42"/>
      <c r="M157" s="43">
        <f t="shared" ref="M157:M158" si="19">IF(ISNUMBER($K157),IF(ISNUMBER($G157),ROUND($K157*$G157,2),ROUND($K157*$F157,2)),IF(ISNUMBER($G157),ROUND($I157*$G157,2),ROUND($I157*$F157,2)))</f>
        <v>0</v>
      </c>
      <c r="N157" s="33"/>
    </row>
    <row r="158" ht="29.25" customHeight="1">
      <c r="A158" s="34" t="s">
        <v>309</v>
      </c>
      <c r="B158" s="35"/>
      <c r="C158" s="61" t="s">
        <v>310</v>
      </c>
      <c r="D158" s="38" t="s">
        <v>43</v>
      </c>
      <c r="E158" s="50"/>
      <c r="F158" s="41">
        <v>1</v>
      </c>
      <c r="G158" s="50"/>
      <c r="H158" s="41">
        <v>1</v>
      </c>
      <c r="I158" s="42"/>
      <c r="J158" s="39"/>
      <c r="K158" s="42"/>
      <c r="L158" s="42"/>
      <c r="M158" s="43">
        <f t="shared" si="19"/>
        <v>0</v>
      </c>
      <c r="N158" s="33"/>
    </row>
    <row r="159" ht="18.75" customHeight="1">
      <c r="A159" s="34" t="s">
        <v>311</v>
      </c>
      <c r="B159" s="35"/>
      <c r="C159" s="51" t="s">
        <v>312</v>
      </c>
      <c r="D159" s="29"/>
      <c r="E159" s="30"/>
      <c r="F159" s="31"/>
      <c r="G159" s="30"/>
      <c r="H159" s="31"/>
      <c r="I159" s="30"/>
      <c r="J159" s="30"/>
      <c r="K159" s="30"/>
      <c r="L159" s="30"/>
      <c r="M159" s="32"/>
      <c r="N159" s="33"/>
    </row>
    <row r="160" ht="29.25" customHeight="1">
      <c r="A160" s="34" t="s">
        <v>313</v>
      </c>
      <c r="B160" s="35"/>
      <c r="C160" s="52" t="s">
        <v>314</v>
      </c>
      <c r="D160" s="29"/>
      <c r="E160" s="30"/>
      <c r="F160" s="31"/>
      <c r="G160" s="30"/>
      <c r="H160" s="31"/>
      <c r="I160" s="30"/>
      <c r="J160" s="30"/>
      <c r="K160" s="30"/>
      <c r="L160" s="30"/>
      <c r="M160" s="32"/>
      <c r="N160" s="33"/>
    </row>
    <row r="161" ht="29.25" customHeight="1">
      <c r="A161" s="34" t="s">
        <v>315</v>
      </c>
      <c r="B161" s="35"/>
      <c r="C161" s="61" t="s">
        <v>316</v>
      </c>
      <c r="D161" s="38" t="s">
        <v>43</v>
      </c>
      <c r="E161" s="50"/>
      <c r="F161" s="41">
        <v>1</v>
      </c>
      <c r="G161" s="50"/>
      <c r="H161" s="41">
        <v>1</v>
      </c>
      <c r="I161" s="42"/>
      <c r="J161" s="39"/>
      <c r="K161" s="42"/>
      <c r="L161" s="42"/>
      <c r="M161" s="43">
        <f>IF(ISNUMBER($K161),IF(ISNUMBER($G161),ROUND($K161*$G161,2),ROUND($K161*$F161,2)),IF(ISNUMBER($G161),ROUND($I161*$G161,2),ROUND($I161*$F161,2)))</f>
        <v>0</v>
      </c>
      <c r="N161" s="33"/>
    </row>
    <row r="162" ht="29.25" customHeight="1">
      <c r="A162" s="34" t="s">
        <v>317</v>
      </c>
      <c r="B162" s="35"/>
      <c r="C162" s="52" t="s">
        <v>318</v>
      </c>
      <c r="D162" s="29"/>
      <c r="E162" s="30"/>
      <c r="F162" s="31"/>
      <c r="G162" s="30"/>
      <c r="H162" s="31"/>
      <c r="I162" s="30"/>
      <c r="J162" s="30"/>
      <c r="K162" s="30"/>
      <c r="L162" s="30"/>
      <c r="M162" s="32"/>
      <c r="N162" s="33"/>
    </row>
    <row r="163" ht="29.25" customHeight="1">
      <c r="A163" s="34" t="s">
        <v>319</v>
      </c>
      <c r="B163" s="35"/>
      <c r="C163" s="61" t="s">
        <v>320</v>
      </c>
      <c r="D163" s="38" t="s">
        <v>43</v>
      </c>
      <c r="E163" s="50"/>
      <c r="F163" s="41">
        <v>3</v>
      </c>
      <c r="G163" s="50"/>
      <c r="H163" s="41">
        <v>1</v>
      </c>
      <c r="I163" s="42"/>
      <c r="J163" s="39"/>
      <c r="K163" s="42"/>
      <c r="L163" s="42"/>
      <c r="M163" s="43">
        <f>IF(ISNUMBER($K163),IF(ISNUMBER($G163),ROUND($K163*$G163,2),ROUND($K163*$F163,2)),IF(ISNUMBER($G163),ROUND($I163*$G163,2),ROUND($I163*$F163,2)))</f>
        <v>0</v>
      </c>
      <c r="N163" s="33"/>
    </row>
    <row r="164" ht="22.5" customHeight="1">
      <c r="A164" s="34" t="s">
        <v>321</v>
      </c>
      <c r="B164" s="35"/>
      <c r="C164" s="37" t="s">
        <v>322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18.75" customHeight="1">
      <c r="A165" s="34" t="s">
        <v>323</v>
      </c>
      <c r="B165" s="35"/>
      <c r="C165" s="37" t="s">
        <v>324</v>
      </c>
      <c r="D165" s="29"/>
      <c r="E165" s="30"/>
      <c r="F165" s="31"/>
      <c r="G165" s="30"/>
      <c r="H165" s="31"/>
      <c r="I165" s="30"/>
      <c r="J165" s="30"/>
      <c r="K165" s="30"/>
      <c r="L165" s="30"/>
      <c r="M165" s="32"/>
      <c r="N165" s="33"/>
    </row>
    <row r="166" ht="18.75" customHeight="1">
      <c r="A166" s="34" t="s">
        <v>325</v>
      </c>
      <c r="B166" s="35"/>
      <c r="C166" s="51" t="s">
        <v>326</v>
      </c>
      <c r="D166" s="29"/>
      <c r="E166" s="30"/>
      <c r="F166" s="31"/>
      <c r="G166" s="30"/>
      <c r="H166" s="31"/>
      <c r="I166" s="30"/>
      <c r="J166" s="30"/>
      <c r="K166" s="30"/>
      <c r="L166" s="30"/>
      <c r="M166" s="32"/>
      <c r="N166" s="33"/>
    </row>
    <row r="167" ht="29.25" customHeight="1">
      <c r="A167" s="34" t="s">
        <v>327</v>
      </c>
      <c r="B167" s="35"/>
      <c r="C167" s="52" t="s">
        <v>328</v>
      </c>
      <c r="D167" s="38" t="s">
        <v>22</v>
      </c>
      <c r="E167" s="39"/>
      <c r="F167" s="40">
        <v>1</v>
      </c>
      <c r="G167" s="39"/>
      <c r="H167" s="41">
        <v>1</v>
      </c>
      <c r="I167" s="42"/>
      <c r="J167" s="39"/>
      <c r="K167" s="42"/>
      <c r="L167" s="42"/>
      <c r="M167" s="43">
        <f>IF(ISNUMBER($K167),IF(ISNUMBER($G167),ROUND($K167*$G167,2),ROUND($K167*$F167,2)),IF(ISNUMBER($G167),ROUND($I167*$G167,2),ROUND($I167*$F167,2)))</f>
        <v>0</v>
      </c>
      <c r="N167" s="33"/>
    </row>
    <row r="168" ht="18.75" customHeight="1">
      <c r="A168" s="34" t="s">
        <v>329</v>
      </c>
      <c r="B168" s="35"/>
      <c r="C168" s="51" t="s">
        <v>330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29.25" customHeight="1">
      <c r="A169" s="34" t="s">
        <v>331</v>
      </c>
      <c r="B169" s="35"/>
      <c r="C169" s="52" t="s">
        <v>332</v>
      </c>
      <c r="D169" s="38" t="s">
        <v>43</v>
      </c>
      <c r="E169" s="50"/>
      <c r="F169" s="41">
        <v>1</v>
      </c>
      <c r="G169" s="50"/>
      <c r="H169" s="41">
        <v>1</v>
      </c>
      <c r="I169" s="42"/>
      <c r="J169" s="39"/>
      <c r="K169" s="42"/>
      <c r="L169" s="42"/>
      <c r="M169" s="43">
        <f>IF(ISNUMBER($K169),IF(ISNUMBER($G169),ROUND($K169*$G169,2),ROUND($K169*$F169,2)),IF(ISNUMBER($G169),ROUND($I169*$G169,2),ROUND($I169*$F169,2)))</f>
        <v>0</v>
      </c>
      <c r="N169" s="33"/>
    </row>
    <row r="170" ht="18.75" customHeight="1">
      <c r="A170" s="34" t="s">
        <v>333</v>
      </c>
      <c r="B170" s="35"/>
      <c r="C170" s="51" t="s">
        <v>334</v>
      </c>
      <c r="D170" s="29"/>
      <c r="E170" s="30"/>
      <c r="F170" s="31"/>
      <c r="G170" s="30"/>
      <c r="H170" s="31"/>
      <c r="I170" s="30"/>
      <c r="J170" s="30"/>
      <c r="K170" s="30"/>
      <c r="L170" s="30"/>
      <c r="M170" s="32"/>
      <c r="N170" s="33"/>
    </row>
    <row r="171" ht="29.25" customHeight="1">
      <c r="A171" s="34" t="s">
        <v>335</v>
      </c>
      <c r="B171" s="35"/>
      <c r="C171" s="52" t="s">
        <v>336</v>
      </c>
      <c r="D171" s="38" t="s">
        <v>43</v>
      </c>
      <c r="E171" s="50"/>
      <c r="F171" s="41">
        <v>1</v>
      </c>
      <c r="G171" s="50"/>
      <c r="H171" s="41">
        <v>1</v>
      </c>
      <c r="I171" s="42"/>
      <c r="J171" s="39"/>
      <c r="K171" s="42"/>
      <c r="L171" s="42"/>
      <c r="M171" s="43">
        <f>IF(ISNUMBER($K171),IF(ISNUMBER($G171),ROUND($K171*$G171,2),ROUND($K171*$F171,2)),IF(ISNUMBER($G171),ROUND($I171*$G171,2),ROUND($I171*$F171,2)))</f>
        <v>0</v>
      </c>
      <c r="N171" s="33"/>
    </row>
    <row r="172" ht="18.75" customHeight="1">
      <c r="A172" s="34" t="s">
        <v>337</v>
      </c>
      <c r="B172" s="35"/>
      <c r="C172" s="51" t="s">
        <v>338</v>
      </c>
      <c r="D172" s="29"/>
      <c r="E172" s="30"/>
      <c r="F172" s="31"/>
      <c r="G172" s="30"/>
      <c r="H172" s="31"/>
      <c r="I172" s="30"/>
      <c r="J172" s="30"/>
      <c r="K172" s="30"/>
      <c r="L172" s="30"/>
      <c r="M172" s="32"/>
      <c r="N172" s="33"/>
    </row>
    <row r="173" ht="29.25" customHeight="1">
      <c r="A173" s="34" t="s">
        <v>339</v>
      </c>
      <c r="B173" s="35"/>
      <c r="C173" s="52" t="s">
        <v>340</v>
      </c>
      <c r="D173" s="38" t="s">
        <v>43</v>
      </c>
      <c r="E173" s="50"/>
      <c r="F173" s="41">
        <v>1</v>
      </c>
      <c r="G173" s="50"/>
      <c r="H173" s="41">
        <v>1</v>
      </c>
      <c r="I173" s="42"/>
      <c r="J173" s="39"/>
      <c r="K173" s="42"/>
      <c r="L173" s="42"/>
      <c r="M173" s="43">
        <f t="shared" ref="M173:M174" si="20">IF(ISNUMBER($K173),IF(ISNUMBER($G173),ROUND($K173*$G173,2),ROUND($K173*$F173,2)),IF(ISNUMBER($G173),ROUND($I173*$G173,2),ROUND($I173*$F173,2)))</f>
        <v>0</v>
      </c>
      <c r="N173" s="33"/>
    </row>
    <row r="174" ht="29.25" customHeight="1">
      <c r="A174" s="34" t="s">
        <v>341</v>
      </c>
      <c r="B174" s="35"/>
      <c r="C174" s="51" t="s">
        <v>342</v>
      </c>
      <c r="D174" s="38" t="s">
        <v>43</v>
      </c>
      <c r="E174" s="50"/>
      <c r="F174" s="41">
        <v>1</v>
      </c>
      <c r="G174" s="50"/>
      <c r="H174" s="41">
        <v>1</v>
      </c>
      <c r="I174" s="42"/>
      <c r="J174" s="39"/>
      <c r="K174" s="42"/>
      <c r="L174" s="42"/>
      <c r="M174" s="43">
        <f t="shared" si="20"/>
        <v>0</v>
      </c>
      <c r="N174" s="33"/>
    </row>
    <row r="175" ht="22.5" customHeight="1">
      <c r="A175" s="34" t="s">
        <v>343</v>
      </c>
      <c r="B175" s="35"/>
      <c r="C175" s="37" t="s">
        <v>344</v>
      </c>
      <c r="D175" s="29"/>
      <c r="E175" s="30"/>
      <c r="F175" s="31"/>
      <c r="G175" s="30"/>
      <c r="H175" s="31"/>
      <c r="I175" s="30"/>
      <c r="J175" s="30"/>
      <c r="K175" s="30"/>
      <c r="L175" s="30"/>
      <c r="M175" s="32"/>
      <c r="N175" s="33"/>
    </row>
    <row r="176" ht="18.75" customHeight="1">
      <c r="A176" s="34" t="s">
        <v>345</v>
      </c>
      <c r="B176" s="35"/>
      <c r="C176" s="37" t="s">
        <v>346</v>
      </c>
      <c r="D176" s="38" t="s">
        <v>22</v>
      </c>
      <c r="E176" s="39"/>
      <c r="F176" s="40">
        <v>1</v>
      </c>
      <c r="G176" s="39"/>
      <c r="H176" s="41">
        <v>1</v>
      </c>
      <c r="I176" s="42"/>
      <c r="J176" s="39"/>
      <c r="K176" s="42"/>
      <c r="L176" s="42"/>
      <c r="M176" s="43">
        <f t="shared" ref="M176:M177" si="21">IF(ISNUMBER($K176),IF(ISNUMBER($G176),ROUND($K176*$G176,2),ROUND($K176*$F176,2)),IF(ISNUMBER($G176),ROUND($I176*$G176,2),ROUND($I176*$F176,2)))</f>
        <v>0</v>
      </c>
      <c r="N176" s="33"/>
    </row>
    <row r="177" ht="29.25" customHeight="1">
      <c r="A177" s="34" t="s">
        <v>347</v>
      </c>
      <c r="B177" s="35"/>
      <c r="C177" s="37" t="s">
        <v>348</v>
      </c>
      <c r="D177" s="38" t="s">
        <v>22</v>
      </c>
      <c r="E177" s="39"/>
      <c r="F177" s="40">
        <v>1</v>
      </c>
      <c r="G177" s="39"/>
      <c r="H177" s="41">
        <v>1</v>
      </c>
      <c r="I177" s="42"/>
      <c r="J177" s="39"/>
      <c r="K177" s="42"/>
      <c r="L177" s="42"/>
      <c r="M177" s="43">
        <f t="shared" si="21"/>
        <v>0</v>
      </c>
      <c r="N177" s="33"/>
    </row>
    <row r="178" hidden="1" ht="31.5" customHeight="1">
      <c r="A178" s="44" t="s">
        <v>349</v>
      </c>
      <c r="B178" s="45"/>
      <c r="C178" s="45"/>
      <c r="D178" s="45"/>
      <c r="E178" s="45"/>
      <c r="F178" s="45"/>
      <c r="G178" s="45"/>
      <c r="H178" s="45"/>
      <c r="I178" s="45"/>
      <c r="J178" s="2"/>
      <c r="K178" s="2"/>
      <c r="L178" s="2"/>
      <c r="M178" s="46">
        <f>M$148+M$150+M$155+SUM(M$157:M$158)+M$161+M$163+M$167+M$169+M$171+SUM(M$173:M$174)+SUM(M$176:M$177)</f>
        <v>0</v>
      </c>
      <c r="N178" s="47"/>
    </row>
    <row r="179" ht="26.25" customHeight="1">
      <c r="A179" s="34" t="s">
        <v>350</v>
      </c>
      <c r="B179" s="35"/>
      <c r="C179" s="36" t="s">
        <v>351</v>
      </c>
      <c r="D179" s="29"/>
      <c r="E179" s="30"/>
      <c r="F179" s="31"/>
      <c r="G179" s="30"/>
      <c r="H179" s="31"/>
      <c r="I179" s="30"/>
      <c r="J179" s="30"/>
      <c r="K179" s="30"/>
      <c r="L179" s="30"/>
      <c r="M179" s="32"/>
      <c r="N179" s="33"/>
    </row>
    <row r="180" ht="22.5" customHeight="1">
      <c r="A180" s="34" t="s">
        <v>352</v>
      </c>
      <c r="B180" s="35"/>
      <c r="C180" s="37" t="s">
        <v>353</v>
      </c>
      <c r="D180" s="29"/>
      <c r="E180" s="30"/>
      <c r="F180" s="31"/>
      <c r="G180" s="30"/>
      <c r="H180" s="31"/>
      <c r="I180" s="30"/>
      <c r="J180" s="30"/>
      <c r="K180" s="30"/>
      <c r="L180" s="30"/>
      <c r="M180" s="32"/>
      <c r="N180" s="33"/>
    </row>
    <row r="181" ht="18.75" customHeight="1">
      <c r="A181" s="34" t="s">
        <v>354</v>
      </c>
      <c r="B181" s="35"/>
      <c r="C181" s="37" t="s">
        <v>355</v>
      </c>
      <c r="D181" s="38" t="s">
        <v>43</v>
      </c>
      <c r="E181" s="50"/>
      <c r="F181" s="41">
        <v>2</v>
      </c>
      <c r="G181" s="50"/>
      <c r="H181" s="41">
        <v>1</v>
      </c>
      <c r="I181" s="42"/>
      <c r="J181" s="39"/>
      <c r="K181" s="42"/>
      <c r="L181" s="42"/>
      <c r="M181" s="43">
        <f t="shared" ref="M181:M183" si="22">IF(ISNUMBER($K181),IF(ISNUMBER($G181),ROUND($K181*$G181,2),ROUND($K181*$F181,2)),IF(ISNUMBER($G181),ROUND($I181*$G181,2),ROUND($I181*$F181,2)))</f>
        <v>0</v>
      </c>
      <c r="N181" s="33"/>
    </row>
    <row r="182" ht="18.75" customHeight="1">
      <c r="A182" s="34" t="s">
        <v>356</v>
      </c>
      <c r="B182" s="35"/>
      <c r="C182" s="37" t="s">
        <v>357</v>
      </c>
      <c r="D182" s="38" t="s">
        <v>43</v>
      </c>
      <c r="E182" s="50"/>
      <c r="F182" s="41">
        <v>1</v>
      </c>
      <c r="G182" s="50"/>
      <c r="H182" s="41">
        <v>1</v>
      </c>
      <c r="I182" s="42"/>
      <c r="J182" s="39"/>
      <c r="K182" s="42"/>
      <c r="L182" s="42"/>
      <c r="M182" s="43">
        <f t="shared" si="22"/>
        <v>0</v>
      </c>
      <c r="N182" s="33"/>
    </row>
    <row r="183" ht="18.75" customHeight="1">
      <c r="A183" s="34" t="s">
        <v>358</v>
      </c>
      <c r="B183" s="35"/>
      <c r="C183" s="37" t="s">
        <v>359</v>
      </c>
      <c r="D183" s="38" t="s">
        <v>43</v>
      </c>
      <c r="E183" s="50"/>
      <c r="F183" s="41">
        <v>1</v>
      </c>
      <c r="G183" s="50"/>
      <c r="H183" s="41">
        <v>1</v>
      </c>
      <c r="I183" s="42"/>
      <c r="J183" s="39"/>
      <c r="K183" s="42"/>
      <c r="L183" s="42"/>
      <c r="M183" s="43">
        <f t="shared" si="22"/>
        <v>0</v>
      </c>
      <c r="N183" s="33"/>
    </row>
    <row r="184" ht="22.5" customHeight="1">
      <c r="A184" s="34" t="s">
        <v>360</v>
      </c>
      <c r="B184" s="35"/>
      <c r="C184" s="37" t="s">
        <v>361</v>
      </c>
      <c r="D184" s="29"/>
      <c r="E184" s="30"/>
      <c r="F184" s="31"/>
      <c r="G184" s="30"/>
      <c r="H184" s="31"/>
      <c r="I184" s="30"/>
      <c r="J184" s="30"/>
      <c r="K184" s="30"/>
      <c r="L184" s="30"/>
      <c r="M184" s="32"/>
      <c r="N184" s="33"/>
    </row>
    <row r="185" ht="18.75" customHeight="1">
      <c r="A185" s="34" t="s">
        <v>362</v>
      </c>
      <c r="B185" s="35"/>
      <c r="C185" s="37" t="s">
        <v>363</v>
      </c>
      <c r="D185" s="38" t="s">
        <v>61</v>
      </c>
      <c r="E185" s="48"/>
      <c r="F185" s="49">
        <v>20</v>
      </c>
      <c r="G185" s="48"/>
      <c r="H185" s="41">
        <v>1</v>
      </c>
      <c r="I185" s="42"/>
      <c r="J185" s="39"/>
      <c r="K185" s="42"/>
      <c r="L185" s="42"/>
      <c r="M185" s="43">
        <f t="shared" ref="M185:M186" si="23">IF(ISNUMBER($K185),IF(ISNUMBER($G185),ROUND($K185*$G185,2),ROUND($K185*$F185,2)),IF(ISNUMBER($G185),ROUND($I185*$G185,2),ROUND($I185*$F185,2)))</f>
        <v>0</v>
      </c>
      <c r="N185" s="33"/>
    </row>
    <row r="186" ht="18.75" customHeight="1">
      <c r="A186" s="34" t="s">
        <v>364</v>
      </c>
      <c r="B186" s="35"/>
      <c r="C186" s="37" t="s">
        <v>365</v>
      </c>
      <c r="D186" s="38" t="s">
        <v>43</v>
      </c>
      <c r="E186" s="50"/>
      <c r="F186" s="41">
        <v>4</v>
      </c>
      <c r="G186" s="50"/>
      <c r="H186" s="41">
        <v>1</v>
      </c>
      <c r="I186" s="42"/>
      <c r="J186" s="39"/>
      <c r="K186" s="42"/>
      <c r="L186" s="42"/>
      <c r="M186" s="43">
        <f t="shared" si="23"/>
        <v>0</v>
      </c>
      <c r="N186" s="33"/>
    </row>
    <row r="187" ht="22.5" customHeight="1">
      <c r="A187" s="34" t="s">
        <v>366</v>
      </c>
      <c r="B187" s="35"/>
      <c r="C187" s="37" t="s">
        <v>367</v>
      </c>
      <c r="D187" s="29"/>
      <c r="E187" s="30"/>
      <c r="F187" s="31"/>
      <c r="G187" s="30"/>
      <c r="H187" s="31"/>
      <c r="I187" s="30"/>
      <c r="J187" s="30"/>
      <c r="K187" s="30"/>
      <c r="L187" s="30"/>
      <c r="M187" s="32"/>
      <c r="N187" s="33"/>
    </row>
    <row r="188" ht="18.75" customHeight="1">
      <c r="A188" s="34" t="s">
        <v>368</v>
      </c>
      <c r="B188" s="35"/>
      <c r="C188" s="37" t="s">
        <v>369</v>
      </c>
      <c r="D188" s="38" t="s">
        <v>43</v>
      </c>
      <c r="E188" s="50"/>
      <c r="F188" s="41">
        <v>1</v>
      </c>
      <c r="G188" s="50"/>
      <c r="H188" s="41">
        <v>1</v>
      </c>
      <c r="I188" s="42"/>
      <c r="J188" s="39"/>
      <c r="K188" s="42"/>
      <c r="L188" s="42"/>
      <c r="M188" s="43">
        <f>IF(ISNUMBER($K188),IF(ISNUMBER($G188),ROUND($K188*$G188,2),ROUND($K188*$F188,2)),IF(ISNUMBER($G188),ROUND($I188*$G188,2),ROUND($I188*$F188,2)))</f>
        <v>0</v>
      </c>
      <c r="N188" s="33"/>
    </row>
    <row r="189" ht="18.75" customHeight="1">
      <c r="A189" s="34" t="s">
        <v>370</v>
      </c>
      <c r="B189" s="35"/>
      <c r="C189" s="37" t="s">
        <v>371</v>
      </c>
      <c r="D189" s="29"/>
      <c r="E189" s="30"/>
      <c r="F189" s="31"/>
      <c r="G189" s="30"/>
      <c r="H189" s="31"/>
      <c r="I189" s="30"/>
      <c r="J189" s="30"/>
      <c r="K189" s="30"/>
      <c r="L189" s="30"/>
      <c r="M189" s="32"/>
      <c r="N189" s="33"/>
    </row>
    <row r="190" ht="18.75" customHeight="1">
      <c r="A190" s="34" t="s">
        <v>372</v>
      </c>
      <c r="B190" s="35"/>
      <c r="C190" s="51" t="s">
        <v>373</v>
      </c>
      <c r="D190" s="38" t="s">
        <v>43</v>
      </c>
      <c r="E190" s="50"/>
      <c r="F190" s="41">
        <v>2</v>
      </c>
      <c r="G190" s="50"/>
      <c r="H190" s="41">
        <v>1</v>
      </c>
      <c r="I190" s="42"/>
      <c r="J190" s="39"/>
      <c r="K190" s="42"/>
      <c r="L190" s="42"/>
      <c r="M190" s="43">
        <f>IF(ISNUMBER($K190),IF(ISNUMBER($G190),ROUND($K190*$G190,2),ROUND($K190*$F190,2)),IF(ISNUMBER($G190),ROUND($I190*$G190,2),ROUND($I190*$F190,2)))</f>
        <v>0</v>
      </c>
      <c r="N190" s="33"/>
    </row>
    <row r="191" ht="22.5" customHeight="1">
      <c r="A191" s="34" t="s">
        <v>374</v>
      </c>
      <c r="B191" s="35"/>
      <c r="C191" s="37" t="s">
        <v>375</v>
      </c>
      <c r="D191" s="29"/>
      <c r="E191" s="30"/>
      <c r="F191" s="31"/>
      <c r="G191" s="30"/>
      <c r="H191" s="31"/>
      <c r="I191" s="30"/>
      <c r="J191" s="30"/>
      <c r="K191" s="30"/>
      <c r="L191" s="30"/>
      <c r="M191" s="32"/>
      <c r="N191" s="33"/>
    </row>
    <row r="192" ht="18.75" customHeight="1">
      <c r="A192" s="34" t="s">
        <v>376</v>
      </c>
      <c r="B192" s="35"/>
      <c r="C192" s="37" t="s">
        <v>377</v>
      </c>
      <c r="D192" s="38" t="s">
        <v>43</v>
      </c>
      <c r="E192" s="50"/>
      <c r="F192" s="41">
        <v>1</v>
      </c>
      <c r="G192" s="50"/>
      <c r="H192" s="41">
        <v>1</v>
      </c>
      <c r="I192" s="42"/>
      <c r="J192" s="39"/>
      <c r="K192" s="42"/>
      <c r="L192" s="42"/>
      <c r="M192" s="43">
        <f>IF(ISNUMBER($K192),IF(ISNUMBER($G192),ROUND($K192*$G192,2),ROUND($K192*$F192,2)),IF(ISNUMBER($G192),ROUND($I192*$G192,2),ROUND($I192*$F192,2)))</f>
        <v>0</v>
      </c>
      <c r="N192" s="33"/>
    </row>
    <row r="193" ht="22.5" customHeight="1">
      <c r="A193" s="34" t="s">
        <v>378</v>
      </c>
      <c r="B193" s="35"/>
      <c r="C193" s="37" t="s">
        <v>379</v>
      </c>
      <c r="D193" s="29"/>
      <c r="E193" s="30"/>
      <c r="F193" s="31"/>
      <c r="G193" s="30"/>
      <c r="H193" s="31"/>
      <c r="I193" s="30"/>
      <c r="J193" s="30"/>
      <c r="K193" s="30"/>
      <c r="L193" s="30"/>
      <c r="M193" s="32"/>
      <c r="N193" s="33"/>
    </row>
    <row r="194" ht="18.75" customHeight="1">
      <c r="A194" s="34" t="s">
        <v>380</v>
      </c>
      <c r="B194" s="35"/>
      <c r="C194" s="37" t="s">
        <v>381</v>
      </c>
      <c r="D194" s="38" t="s">
        <v>43</v>
      </c>
      <c r="E194" s="50"/>
      <c r="F194" s="41">
        <v>1</v>
      </c>
      <c r="G194" s="50"/>
      <c r="H194" s="41">
        <v>1</v>
      </c>
      <c r="I194" s="42"/>
      <c r="J194" s="39"/>
      <c r="K194" s="42"/>
      <c r="L194" s="42"/>
      <c r="M194" s="43">
        <f>IF(ISNUMBER($K194),IF(ISNUMBER($G194),ROUND($K194*$G194,2),ROUND($K194*$F194,2)),IF(ISNUMBER($G194),ROUND($I194*$G194,2),ROUND($I194*$F194,2)))</f>
        <v>0</v>
      </c>
      <c r="N194" s="33"/>
    </row>
    <row r="195" hidden="1" ht="31.5" customHeight="1">
      <c r="A195" s="44" t="s">
        <v>382</v>
      </c>
      <c r="B195" s="45"/>
      <c r="C195" s="45"/>
      <c r="D195" s="45"/>
      <c r="E195" s="45"/>
      <c r="F195" s="45"/>
      <c r="G195" s="45"/>
      <c r="H195" s="45"/>
      <c r="I195" s="45"/>
      <c r="J195" s="2"/>
      <c r="K195" s="2"/>
      <c r="L195" s="2"/>
      <c r="M195" s="46">
        <f>SUM(M$181:M$183)+SUM(M$185:M$186)+M$188+M$190+M$192+M$194</f>
        <v>0</v>
      </c>
      <c r="N195" s="47"/>
    </row>
    <row r="196" ht="26.25" customHeight="1">
      <c r="A196" s="34" t="s">
        <v>383</v>
      </c>
      <c r="B196" s="35"/>
      <c r="C196" s="36" t="s">
        <v>384</v>
      </c>
      <c r="D196" s="29"/>
      <c r="E196" s="30"/>
      <c r="F196" s="31"/>
      <c r="G196" s="30"/>
      <c r="H196" s="31"/>
      <c r="I196" s="30"/>
      <c r="J196" s="30"/>
      <c r="K196" s="30"/>
      <c r="L196" s="30"/>
      <c r="M196" s="32"/>
      <c r="N196" s="33"/>
    </row>
    <row r="197" ht="22.5" customHeight="1">
      <c r="A197" s="34" t="s">
        <v>385</v>
      </c>
      <c r="B197" s="35"/>
      <c r="C197" s="37" t="s">
        <v>386</v>
      </c>
      <c r="D197" s="29"/>
      <c r="E197" s="30"/>
      <c r="F197" s="31"/>
      <c r="G197" s="30"/>
      <c r="H197" s="31"/>
      <c r="I197" s="30"/>
      <c r="J197" s="30"/>
      <c r="K197" s="30"/>
      <c r="L197" s="30"/>
      <c r="M197" s="32"/>
      <c r="N197" s="33"/>
    </row>
    <row r="198" ht="18.75" customHeight="1">
      <c r="A198" s="34" t="s">
        <v>387</v>
      </c>
      <c r="B198" s="35"/>
      <c r="C198" s="37" t="s">
        <v>388</v>
      </c>
      <c r="D198" s="29"/>
      <c r="E198" s="30"/>
      <c r="F198" s="31"/>
      <c r="G198" s="30"/>
      <c r="H198" s="31"/>
      <c r="I198" s="30"/>
      <c r="J198" s="30"/>
      <c r="K198" s="30"/>
      <c r="L198" s="30"/>
      <c r="M198" s="32"/>
      <c r="N198" s="33"/>
    </row>
    <row r="199" ht="18.75" customHeight="1">
      <c r="A199" s="34" t="s">
        <v>389</v>
      </c>
      <c r="B199" s="35"/>
      <c r="C199" s="51" t="s">
        <v>390</v>
      </c>
      <c r="D199" s="38" t="s">
        <v>61</v>
      </c>
      <c r="E199" s="48"/>
      <c r="F199" s="49">
        <v>42</v>
      </c>
      <c r="G199" s="48"/>
      <c r="H199" s="41">
        <v>1</v>
      </c>
      <c r="I199" s="42"/>
      <c r="J199" s="39"/>
      <c r="K199" s="42"/>
      <c r="L199" s="42"/>
      <c r="M199" s="43">
        <f>IF(ISNUMBER($K199),IF(ISNUMBER($G199),ROUND($K199*$G199,2),ROUND($K199*$F199,2)),IF(ISNUMBER($G199),ROUND($I199*$G199,2),ROUND($I199*$F199,2)))</f>
        <v>0</v>
      </c>
      <c r="N199" s="33"/>
    </row>
    <row r="200" ht="18.75" customHeight="1">
      <c r="A200" s="34" t="s">
        <v>391</v>
      </c>
      <c r="B200" s="35"/>
      <c r="C200" s="37" t="s">
        <v>392</v>
      </c>
      <c r="D200" s="29"/>
      <c r="E200" s="30"/>
      <c r="F200" s="31"/>
      <c r="G200" s="30"/>
      <c r="H200" s="31"/>
      <c r="I200" s="30"/>
      <c r="J200" s="30"/>
      <c r="K200" s="30"/>
      <c r="L200" s="30"/>
      <c r="M200" s="32"/>
      <c r="N200" s="33"/>
    </row>
    <row r="201" ht="18.75" customHeight="1">
      <c r="A201" s="34" t="s">
        <v>393</v>
      </c>
      <c r="B201" s="35"/>
      <c r="C201" s="51" t="s">
        <v>394</v>
      </c>
      <c r="D201" s="38" t="s">
        <v>43</v>
      </c>
      <c r="E201" s="50"/>
      <c r="F201" s="41">
        <v>1</v>
      </c>
      <c r="G201" s="50"/>
      <c r="H201" s="41">
        <v>1</v>
      </c>
      <c r="I201" s="42"/>
      <c r="J201" s="39"/>
      <c r="K201" s="42"/>
      <c r="L201" s="42"/>
      <c r="M201" s="43">
        <f>IF(ISNUMBER($K201),IF(ISNUMBER($G201),ROUND($K201*$G201,2),ROUND($K201*$F201,2)),IF(ISNUMBER($G201),ROUND($I201*$G201,2),ROUND($I201*$F201,2)))</f>
        <v>0</v>
      </c>
      <c r="N201" s="33"/>
    </row>
    <row r="202" hidden="1" ht="31.5" customHeight="1">
      <c r="A202" s="44" t="s">
        <v>395</v>
      </c>
      <c r="B202" s="45"/>
      <c r="C202" s="45"/>
      <c r="D202" s="45"/>
      <c r="E202" s="45"/>
      <c r="F202" s="45"/>
      <c r="G202" s="45"/>
      <c r="H202" s="45"/>
      <c r="I202" s="45"/>
      <c r="J202" s="2"/>
      <c r="K202" s="2"/>
      <c r="L202" s="2"/>
      <c r="M202" s="46">
        <f>M$199+M$201</f>
        <v>0</v>
      </c>
      <c r="N202" s="47"/>
    </row>
    <row r="203" ht="26.25" customHeight="1">
      <c r="A203" s="34" t="s">
        <v>396</v>
      </c>
      <c r="B203" s="35"/>
      <c r="C203" s="36" t="s">
        <v>397</v>
      </c>
      <c r="D203" s="29"/>
      <c r="E203" s="30"/>
      <c r="F203" s="31"/>
      <c r="G203" s="30"/>
      <c r="H203" s="31"/>
      <c r="I203" s="30"/>
      <c r="J203" s="30"/>
      <c r="K203" s="30"/>
      <c r="L203" s="30"/>
      <c r="M203" s="32"/>
      <c r="N203" s="33"/>
    </row>
    <row r="204" ht="22.5" customHeight="1">
      <c r="A204" s="34" t="s">
        <v>398</v>
      </c>
      <c r="B204" s="35"/>
      <c r="C204" s="37" t="s">
        <v>399</v>
      </c>
      <c r="D204" s="38" t="s">
        <v>73</v>
      </c>
      <c r="E204" s="48"/>
      <c r="F204" s="49">
        <v>1470</v>
      </c>
      <c r="G204" s="48"/>
      <c r="H204" s="41">
        <v>1</v>
      </c>
      <c r="I204" s="42"/>
      <c r="J204" s="39"/>
      <c r="K204" s="42"/>
      <c r="L204" s="42"/>
      <c r="M204" s="43">
        <f t="shared" ref="M204:M205" si="24">IF(ISNUMBER($K204),IF(ISNUMBER($G204),ROUND($K204*$G204,2),ROUND($K204*$F204,2)),IF(ISNUMBER($G204),ROUND($I204*$G204,2),ROUND($I204*$F204,2)))</f>
        <v>0</v>
      </c>
      <c r="N204" s="33"/>
    </row>
    <row r="205" ht="22.5" customHeight="1">
      <c r="A205" s="34" t="s">
        <v>400</v>
      </c>
      <c r="B205" s="35"/>
      <c r="C205" s="37" t="s">
        <v>401</v>
      </c>
      <c r="D205" s="38" t="s">
        <v>73</v>
      </c>
      <c r="E205" s="48"/>
      <c r="F205" s="49">
        <v>1470</v>
      </c>
      <c r="G205" s="48"/>
      <c r="H205" s="41">
        <v>1</v>
      </c>
      <c r="I205" s="42"/>
      <c r="J205" s="39"/>
      <c r="K205" s="42"/>
      <c r="L205" s="42"/>
      <c r="M205" s="43">
        <f t="shared" si="24"/>
        <v>0</v>
      </c>
      <c r="N205" s="33"/>
    </row>
    <row r="206" hidden="1" ht="31.5" customHeight="1">
      <c r="A206" s="44" t="s">
        <v>402</v>
      </c>
      <c r="B206" s="45"/>
      <c r="C206" s="45"/>
      <c r="D206" s="45"/>
      <c r="E206" s="45"/>
      <c r="F206" s="45"/>
      <c r="G206" s="45"/>
      <c r="H206" s="45"/>
      <c r="I206" s="45"/>
      <c r="J206" s="2"/>
      <c r="K206" s="2"/>
      <c r="L206" s="2"/>
      <c r="M206" s="46">
        <f>SUM(M$204:M$205)</f>
        <v>0</v>
      </c>
      <c r="N206" s="47"/>
    </row>
    <row r="207" ht="26.25" customHeight="1">
      <c r="A207" s="34" t="s">
        <v>403</v>
      </c>
      <c r="B207" s="35"/>
      <c r="C207" s="36" t="s">
        <v>404</v>
      </c>
      <c r="D207" s="29"/>
      <c r="E207" s="30"/>
      <c r="F207" s="31"/>
      <c r="G207" s="30"/>
      <c r="H207" s="31"/>
      <c r="I207" s="30"/>
      <c r="J207" s="30"/>
      <c r="K207" s="30"/>
      <c r="L207" s="30"/>
      <c r="M207" s="32"/>
      <c r="N207" s="33"/>
    </row>
    <row r="208" ht="22.5" customHeight="1">
      <c r="A208" s="34" t="s">
        <v>405</v>
      </c>
      <c r="B208" s="35"/>
      <c r="C208" s="37" t="s">
        <v>406</v>
      </c>
      <c r="D208" s="29"/>
      <c r="E208" s="30"/>
      <c r="F208" s="31"/>
      <c r="G208" s="30"/>
      <c r="H208" s="31"/>
      <c r="I208" s="30"/>
      <c r="J208" s="30"/>
      <c r="K208" s="30"/>
      <c r="L208" s="30"/>
      <c r="M208" s="32"/>
      <c r="N208" s="33"/>
    </row>
    <row r="209" ht="18.75" customHeight="1">
      <c r="A209" s="34" t="s">
        <v>407</v>
      </c>
      <c r="B209" s="35"/>
      <c r="C209" s="37" t="s">
        <v>408</v>
      </c>
      <c r="D209" s="38" t="s">
        <v>73</v>
      </c>
      <c r="E209" s="48"/>
      <c r="F209" s="49">
        <v>87</v>
      </c>
      <c r="G209" s="48"/>
      <c r="H209" s="41">
        <v>1</v>
      </c>
      <c r="I209" s="42"/>
      <c r="J209" s="39"/>
      <c r="K209" s="42"/>
      <c r="L209" s="42"/>
      <c r="M209" s="43">
        <f t="shared" ref="M209:M210" si="25">IF(ISNUMBER($K209),IF(ISNUMBER($G209),ROUND($K209*$G209,2),ROUND($K209*$F209,2)),IF(ISNUMBER($G209),ROUND($I209*$G209,2),ROUND($I209*$F209,2)))</f>
        <v>0</v>
      </c>
      <c r="N209" s="33"/>
    </row>
    <row r="210" ht="18.75" customHeight="1">
      <c r="A210" s="34" t="s">
        <v>409</v>
      </c>
      <c r="B210" s="35"/>
      <c r="C210" s="37" t="s">
        <v>410</v>
      </c>
      <c r="D210" s="38" t="s">
        <v>73</v>
      </c>
      <c r="E210" s="48"/>
      <c r="F210" s="49">
        <v>87</v>
      </c>
      <c r="G210" s="48"/>
      <c r="H210" s="41">
        <v>1</v>
      </c>
      <c r="I210" s="42"/>
      <c r="J210" s="39"/>
      <c r="K210" s="42"/>
      <c r="L210" s="42"/>
      <c r="M210" s="43">
        <f t="shared" si="25"/>
        <v>0</v>
      </c>
      <c r="N210" s="33"/>
    </row>
    <row r="211" ht="22.5" customHeight="1">
      <c r="A211" s="34" t="s">
        <v>411</v>
      </c>
      <c r="B211" s="35"/>
      <c r="C211" s="37" t="s">
        <v>412</v>
      </c>
      <c r="D211" s="29"/>
      <c r="E211" s="30"/>
      <c r="F211" s="31"/>
      <c r="G211" s="30"/>
      <c r="H211" s="31"/>
      <c r="I211" s="30"/>
      <c r="J211" s="30"/>
      <c r="K211" s="30"/>
      <c r="L211" s="30"/>
      <c r="M211" s="32"/>
      <c r="N211" s="33"/>
    </row>
    <row r="212" ht="18.75" customHeight="1">
      <c r="A212" s="34" t="s">
        <v>413</v>
      </c>
      <c r="B212" s="35"/>
      <c r="C212" s="37" t="s">
        <v>414</v>
      </c>
      <c r="D212" s="38" t="s">
        <v>43</v>
      </c>
      <c r="E212" s="50"/>
      <c r="F212" s="41">
        <v>4</v>
      </c>
      <c r="G212" s="50"/>
      <c r="H212" s="41">
        <v>1</v>
      </c>
      <c r="I212" s="42"/>
      <c r="J212" s="39"/>
      <c r="K212" s="42"/>
      <c r="L212" s="42"/>
      <c r="M212" s="43">
        <f>IF(ISNUMBER($K212),IF(ISNUMBER($G212),ROUND($K212*$G212,2),ROUND($K212*$F212,2)),IF(ISNUMBER($G212),ROUND($I212*$G212,2),ROUND($I212*$F212,2)))</f>
        <v>0</v>
      </c>
      <c r="N212" s="33"/>
    </row>
    <row r="213" ht="22.5" customHeight="1">
      <c r="A213" s="34" t="s">
        <v>415</v>
      </c>
      <c r="B213" s="35"/>
      <c r="C213" s="37" t="s">
        <v>416</v>
      </c>
      <c r="D213" s="29"/>
      <c r="E213" s="30"/>
      <c r="F213" s="31"/>
      <c r="G213" s="30"/>
      <c r="H213" s="31"/>
      <c r="I213" s="30"/>
      <c r="J213" s="30"/>
      <c r="K213" s="30"/>
      <c r="L213" s="30"/>
      <c r="M213" s="32"/>
      <c r="N213" s="33"/>
    </row>
    <row r="214" ht="18.75" customHeight="1">
      <c r="A214" s="34" t="s">
        <v>417</v>
      </c>
      <c r="B214" s="35"/>
      <c r="C214" s="37" t="s">
        <v>418</v>
      </c>
      <c r="D214" s="38" t="s">
        <v>73</v>
      </c>
      <c r="E214" s="48"/>
      <c r="F214" s="49">
        <v>18</v>
      </c>
      <c r="G214" s="48"/>
      <c r="H214" s="41">
        <v>1</v>
      </c>
      <c r="I214" s="42"/>
      <c r="J214" s="39"/>
      <c r="K214" s="42"/>
      <c r="L214" s="42"/>
      <c r="M214" s="43">
        <f t="shared" ref="M214:M216" si="26">IF(ISNUMBER($K214),IF(ISNUMBER($G214),ROUND($K214*$G214,2),ROUND($K214*$F214,2)),IF(ISNUMBER($G214),ROUND($I214*$G214,2),ROUND($I214*$F214,2)))</f>
        <v>0</v>
      </c>
      <c r="N214" s="33"/>
    </row>
    <row r="215" ht="18.75" customHeight="1">
      <c r="A215" s="34" t="s">
        <v>419</v>
      </c>
      <c r="B215" s="35"/>
      <c r="C215" s="37" t="s">
        <v>420</v>
      </c>
      <c r="D215" s="38" t="s">
        <v>73</v>
      </c>
      <c r="E215" s="48"/>
      <c r="F215" s="49">
        <v>18</v>
      </c>
      <c r="G215" s="48"/>
      <c r="H215" s="41">
        <v>1</v>
      </c>
      <c r="I215" s="42"/>
      <c r="J215" s="39"/>
      <c r="K215" s="42"/>
      <c r="L215" s="42"/>
      <c r="M215" s="43">
        <f t="shared" si="26"/>
        <v>0</v>
      </c>
      <c r="N215" s="33"/>
    </row>
    <row r="216" ht="18.75" customHeight="1">
      <c r="A216" s="34" t="s">
        <v>421</v>
      </c>
      <c r="B216" s="35"/>
      <c r="C216" s="37" t="s">
        <v>422</v>
      </c>
      <c r="D216" s="38" t="s">
        <v>61</v>
      </c>
      <c r="E216" s="48"/>
      <c r="F216" s="49">
        <v>30</v>
      </c>
      <c r="G216" s="48"/>
      <c r="H216" s="41">
        <v>1</v>
      </c>
      <c r="I216" s="42"/>
      <c r="J216" s="39"/>
      <c r="K216" s="42"/>
      <c r="L216" s="42"/>
      <c r="M216" s="43">
        <f t="shared" si="26"/>
        <v>0</v>
      </c>
      <c r="N216" s="33"/>
    </row>
    <row r="217" hidden="1" ht="31.5" customHeight="1">
      <c r="A217" s="44" t="s">
        <v>423</v>
      </c>
      <c r="B217" s="45"/>
      <c r="C217" s="45"/>
      <c r="D217" s="45"/>
      <c r="E217" s="45"/>
      <c r="F217" s="45"/>
      <c r="G217" s="45"/>
      <c r="H217" s="45"/>
      <c r="I217" s="45"/>
      <c r="J217" s="2"/>
      <c r="K217" s="2"/>
      <c r="L217" s="2"/>
      <c r="M217" s="46">
        <f>SUM(M$209:M$210)+M$212+SUM(M$214:M$216)</f>
        <v>0</v>
      </c>
      <c r="N217" s="47"/>
    </row>
    <row r="218" ht="26.25" customHeight="1">
      <c r="A218" s="34" t="s">
        <v>424</v>
      </c>
      <c r="B218" s="35"/>
      <c r="C218" s="36" t="s">
        <v>425</v>
      </c>
      <c r="D218" s="29"/>
      <c r="E218" s="30"/>
      <c r="F218" s="31"/>
      <c r="G218" s="30"/>
      <c r="H218" s="31"/>
      <c r="I218" s="30"/>
      <c r="J218" s="30"/>
      <c r="K218" s="30"/>
      <c r="L218" s="30"/>
      <c r="M218" s="32"/>
      <c r="N218" s="33"/>
    </row>
    <row r="219" ht="22.5" customHeight="1">
      <c r="A219" s="34" t="s">
        <v>426</v>
      </c>
      <c r="B219" s="35"/>
      <c r="C219" s="37" t="s">
        <v>427</v>
      </c>
      <c r="D219" s="29"/>
      <c r="E219" s="30"/>
      <c r="F219" s="31"/>
      <c r="G219" s="30"/>
      <c r="H219" s="31"/>
      <c r="I219" s="30"/>
      <c r="J219" s="30"/>
      <c r="K219" s="30"/>
      <c r="L219" s="30"/>
      <c r="M219" s="32"/>
      <c r="N219" s="33"/>
    </row>
    <row r="220" ht="18.75" customHeight="1">
      <c r="A220" s="34" t="s">
        <v>428</v>
      </c>
      <c r="B220" s="35"/>
      <c r="C220" s="37" t="s">
        <v>429</v>
      </c>
      <c r="D220" s="38" t="s">
        <v>43</v>
      </c>
      <c r="E220" s="50"/>
      <c r="F220" s="41">
        <v>2</v>
      </c>
      <c r="G220" s="50"/>
      <c r="H220" s="41">
        <v>1</v>
      </c>
      <c r="I220" s="42"/>
      <c r="J220" s="39"/>
      <c r="K220" s="42"/>
      <c r="L220" s="42"/>
      <c r="M220" s="43">
        <f>IF(ISNUMBER($K220),IF(ISNUMBER($G220),ROUND($K220*$G220,2),ROUND($K220*$F220,2)),IF(ISNUMBER($G220),ROUND($I220*$G220,2),ROUND($I220*$F220,2)))</f>
        <v>0</v>
      </c>
      <c r="N220" s="33"/>
    </row>
    <row r="221" ht="22.5" customHeight="1">
      <c r="A221" s="34" t="s">
        <v>430</v>
      </c>
      <c r="B221" s="35"/>
      <c r="C221" s="37" t="s">
        <v>431</v>
      </c>
      <c r="D221" s="29"/>
      <c r="E221" s="30"/>
      <c r="F221" s="31"/>
      <c r="G221" s="30"/>
      <c r="H221" s="31"/>
      <c r="I221" s="30"/>
      <c r="J221" s="30"/>
      <c r="K221" s="30"/>
      <c r="L221" s="30"/>
      <c r="M221" s="32"/>
      <c r="N221" s="33"/>
    </row>
    <row r="222" ht="18.75" customHeight="1">
      <c r="A222" s="34" t="s">
        <v>432</v>
      </c>
      <c r="B222" s="35"/>
      <c r="C222" s="37" t="s">
        <v>433</v>
      </c>
      <c r="D222" s="38" t="s">
        <v>43</v>
      </c>
      <c r="E222" s="50"/>
      <c r="F222" s="41">
        <v>1</v>
      </c>
      <c r="G222" s="50"/>
      <c r="H222" s="41">
        <v>1</v>
      </c>
      <c r="I222" s="42"/>
      <c r="J222" s="39"/>
      <c r="K222" s="42"/>
      <c r="L222" s="42"/>
      <c r="M222" s="43">
        <f>IF(ISNUMBER($K222),IF(ISNUMBER($G222),ROUND($K222*$G222,2),ROUND($K222*$F222,2)),IF(ISNUMBER($G222),ROUND($I222*$G222,2),ROUND($I222*$F222,2)))</f>
        <v>0</v>
      </c>
      <c r="N222" s="33"/>
    </row>
    <row r="223" hidden="1" ht="31.5" customHeight="1">
      <c r="A223" s="44" t="s">
        <v>434</v>
      </c>
      <c r="B223" s="45"/>
      <c r="C223" s="45"/>
      <c r="D223" s="45"/>
      <c r="E223" s="45"/>
      <c r="F223" s="45"/>
      <c r="G223" s="45"/>
      <c r="H223" s="45"/>
      <c r="I223" s="45"/>
      <c r="J223" s="2"/>
      <c r="K223" s="2"/>
      <c r="L223" s="2"/>
      <c r="M223" s="46">
        <f>M$220+M$222</f>
        <v>0</v>
      </c>
      <c r="N223" s="47"/>
    </row>
    <row r="224" ht="26.25" customHeight="1">
      <c r="A224" s="34" t="s">
        <v>435</v>
      </c>
      <c r="B224" s="35"/>
      <c r="C224" s="36" t="s">
        <v>436</v>
      </c>
      <c r="D224" s="29"/>
      <c r="E224" s="30"/>
      <c r="F224" s="31"/>
      <c r="G224" s="30"/>
      <c r="H224" s="31"/>
      <c r="I224" s="30"/>
      <c r="J224" s="30"/>
      <c r="K224" s="30"/>
      <c r="L224" s="30"/>
      <c r="M224" s="32"/>
      <c r="N224" s="33"/>
    </row>
    <row r="225" ht="22.5" customHeight="1">
      <c r="A225" s="34" t="s">
        <v>437</v>
      </c>
      <c r="B225" s="35"/>
      <c r="C225" s="37" t="s">
        <v>438</v>
      </c>
      <c r="D225" s="38"/>
      <c r="E225" s="62"/>
      <c r="F225" s="63">
        <v>0</v>
      </c>
      <c r="G225" s="62"/>
      <c r="H225" s="41">
        <v>1</v>
      </c>
      <c r="I225" s="42"/>
      <c r="J225" s="39"/>
      <c r="K225" s="42"/>
      <c r="L225" s="42"/>
      <c r="M225" s="43">
        <f t="shared" ref="M225:M228" si="27">IF(ISNUMBER($K225),IF(ISNUMBER($G225),ROUND($K225*$G225,2),ROUND($K225*$F225,2)),IF(ISNUMBER($G225),ROUND($I225*$G225,2),ROUND($I225*$F225,2)))</f>
        <v>0</v>
      </c>
      <c r="N225" s="33"/>
    </row>
    <row r="226" ht="18.75" customHeight="1">
      <c r="A226" s="34" t="s">
        <v>439</v>
      </c>
      <c r="B226" s="35"/>
      <c r="C226" s="37" t="s">
        <v>440</v>
      </c>
      <c r="D226" s="38" t="s">
        <v>73</v>
      </c>
      <c r="E226" s="48"/>
      <c r="F226" s="49">
        <v>46</v>
      </c>
      <c r="G226" s="48"/>
      <c r="H226" s="41">
        <v>1</v>
      </c>
      <c r="I226" s="42"/>
      <c r="J226" s="39"/>
      <c r="K226" s="42"/>
      <c r="L226" s="42"/>
      <c r="M226" s="43">
        <f t="shared" si="27"/>
        <v>0</v>
      </c>
      <c r="N226" s="33"/>
    </row>
    <row r="227" ht="18.75" customHeight="1">
      <c r="A227" s="34" t="s">
        <v>441</v>
      </c>
      <c r="B227" s="35"/>
      <c r="C227" s="37" t="s">
        <v>442</v>
      </c>
      <c r="D227" s="38" t="s">
        <v>73</v>
      </c>
      <c r="E227" s="48"/>
      <c r="F227" s="49">
        <v>14</v>
      </c>
      <c r="G227" s="48"/>
      <c r="H227" s="41">
        <v>1</v>
      </c>
      <c r="I227" s="42"/>
      <c r="J227" s="39"/>
      <c r="K227" s="42"/>
      <c r="L227" s="42"/>
      <c r="M227" s="43">
        <f t="shared" si="27"/>
        <v>0</v>
      </c>
      <c r="N227" s="33"/>
    </row>
    <row r="228" ht="18.75" customHeight="1">
      <c r="A228" s="34" t="s">
        <v>443</v>
      </c>
      <c r="B228" s="35"/>
      <c r="C228" s="37" t="s">
        <v>444</v>
      </c>
      <c r="D228" s="38" t="s">
        <v>73</v>
      </c>
      <c r="E228" s="48"/>
      <c r="F228" s="49">
        <v>5</v>
      </c>
      <c r="G228" s="48"/>
      <c r="H228" s="41">
        <v>1</v>
      </c>
      <c r="I228" s="42"/>
      <c r="J228" s="39"/>
      <c r="K228" s="42"/>
      <c r="L228" s="42"/>
      <c r="M228" s="43">
        <f t="shared" si="27"/>
        <v>0</v>
      </c>
      <c r="N228" s="33"/>
    </row>
    <row r="229" hidden="1" ht="31.5" customHeight="1">
      <c r="A229" s="44" t="s">
        <v>445</v>
      </c>
      <c r="B229" s="45"/>
      <c r="C229" s="45"/>
      <c r="D229" s="45"/>
      <c r="E229" s="45"/>
      <c r="F229" s="45"/>
      <c r="G229" s="45"/>
      <c r="H229" s="45"/>
      <c r="I229" s="45"/>
      <c r="J229" s="2"/>
      <c r="K229" s="2"/>
      <c r="L229" s="2"/>
      <c r="M229" s="46">
        <f>SUM(M$225:M$228)</f>
        <v>0</v>
      </c>
      <c r="N229" s="47"/>
    </row>
    <row r="230" ht="26.25" customHeight="1">
      <c r="A230" s="34" t="s">
        <v>446</v>
      </c>
      <c r="B230" s="35"/>
      <c r="C230" s="36" t="s">
        <v>447</v>
      </c>
      <c r="D230" s="29"/>
      <c r="E230" s="30"/>
      <c r="F230" s="31"/>
      <c r="G230" s="30"/>
      <c r="H230" s="31"/>
      <c r="I230" s="30"/>
      <c r="J230" s="30"/>
      <c r="K230" s="30"/>
      <c r="L230" s="30"/>
      <c r="M230" s="32"/>
      <c r="N230" s="33"/>
    </row>
    <row r="231" ht="22.5" customHeight="1">
      <c r="A231" s="34" t="s">
        <v>448</v>
      </c>
      <c r="B231" s="35"/>
      <c r="C231" s="37" t="s">
        <v>449</v>
      </c>
      <c r="D231" s="38" t="s">
        <v>61</v>
      </c>
      <c r="E231" s="48"/>
      <c r="F231" s="49">
        <v>13</v>
      </c>
      <c r="G231" s="48"/>
      <c r="H231" s="41">
        <v>1</v>
      </c>
      <c r="I231" s="42"/>
      <c r="J231" s="39"/>
      <c r="K231" s="42"/>
      <c r="L231" s="42"/>
      <c r="M231" s="43">
        <f>IF(ISNUMBER($K231),IF(ISNUMBER($G231),ROUND($K231*$G231,2),ROUND($K231*$F231,2)),IF(ISNUMBER($G231),ROUND($I231*$G231,2),ROUND($I231*$F231,2)))</f>
        <v>0</v>
      </c>
      <c r="N231" s="33"/>
    </row>
    <row r="232" hidden="1" ht="31.5" customHeight="1">
      <c r="A232" s="44" t="s">
        <v>450</v>
      </c>
      <c r="B232" s="45"/>
      <c r="C232" s="45"/>
      <c r="D232" s="45"/>
      <c r="E232" s="45"/>
      <c r="F232" s="45"/>
      <c r="G232" s="45"/>
      <c r="H232" s="45"/>
      <c r="I232" s="45"/>
      <c r="J232" s="2"/>
      <c r="K232" s="2"/>
      <c r="L232" s="2"/>
      <c r="M232" s="46">
        <f>M$231</f>
        <v>0</v>
      </c>
      <c r="N232" s="47"/>
    </row>
    <row r="233" ht="26.25" customHeight="1">
      <c r="A233" s="34" t="s">
        <v>451</v>
      </c>
      <c r="B233" s="35"/>
      <c r="C233" s="36" t="s">
        <v>452</v>
      </c>
      <c r="D233" s="29"/>
      <c r="E233" s="30"/>
      <c r="F233" s="31"/>
      <c r="G233" s="30"/>
      <c r="H233" s="31"/>
      <c r="I233" s="30"/>
      <c r="J233" s="30"/>
      <c r="K233" s="30"/>
      <c r="L233" s="30"/>
      <c r="M233" s="32"/>
      <c r="N233" s="33"/>
    </row>
    <row r="234" ht="22.5" customHeight="1">
      <c r="A234" s="34" t="s">
        <v>453</v>
      </c>
      <c r="B234" s="35"/>
      <c r="C234" s="37" t="s">
        <v>454</v>
      </c>
      <c r="D234" s="38" t="s">
        <v>73</v>
      </c>
      <c r="E234" s="48"/>
      <c r="F234" s="49">
        <v>93</v>
      </c>
      <c r="G234" s="48"/>
      <c r="H234" s="41">
        <v>1</v>
      </c>
      <c r="I234" s="42"/>
      <c r="J234" s="39"/>
      <c r="K234" s="42"/>
      <c r="L234" s="42"/>
      <c r="M234" s="43">
        <f>IF(ISNUMBER($K234),IF(ISNUMBER($G234),ROUND($K234*$G234,2),ROUND($K234*$F234,2)),IF(ISNUMBER($G234),ROUND($I234*$G234,2),ROUND($I234*$F234,2)))</f>
        <v>0</v>
      </c>
      <c r="N234" s="33"/>
    </row>
    <row r="235" ht="22.5" customHeight="1">
      <c r="A235" s="34" t="s">
        <v>455</v>
      </c>
      <c r="B235" s="35"/>
      <c r="C235" s="37" t="s">
        <v>456</v>
      </c>
      <c r="D235" s="29"/>
      <c r="E235" s="30"/>
      <c r="F235" s="31"/>
      <c r="G235" s="30"/>
      <c r="H235" s="31"/>
      <c r="I235" s="30"/>
      <c r="J235" s="30"/>
      <c r="K235" s="30"/>
      <c r="L235" s="30"/>
      <c r="M235" s="32"/>
      <c r="N235" s="33"/>
    </row>
    <row r="236" ht="18.75" customHeight="1">
      <c r="A236" s="34" t="s">
        <v>457</v>
      </c>
      <c r="B236" s="35"/>
      <c r="C236" s="37" t="s">
        <v>458</v>
      </c>
      <c r="D236" s="38" t="s">
        <v>43</v>
      </c>
      <c r="E236" s="50"/>
      <c r="F236" s="41">
        <v>3</v>
      </c>
      <c r="G236" s="50"/>
      <c r="H236" s="41">
        <v>1</v>
      </c>
      <c r="I236" s="42"/>
      <c r="J236" s="39"/>
      <c r="K236" s="42"/>
      <c r="L236" s="42"/>
      <c r="M236" s="43">
        <f>IF(ISNUMBER($K236),IF(ISNUMBER($G236),ROUND($K236*$G236,2),ROUND($K236*$F236,2)),IF(ISNUMBER($G236),ROUND($I236*$G236,2),ROUND($I236*$F236,2)))</f>
        <v>0</v>
      </c>
      <c r="N236" s="33"/>
    </row>
    <row r="237" ht="22.5" customHeight="1">
      <c r="A237" s="34" t="s">
        <v>459</v>
      </c>
      <c r="B237" s="35"/>
      <c r="C237" s="37" t="s">
        <v>460</v>
      </c>
      <c r="D237" s="29"/>
      <c r="E237" s="30"/>
      <c r="F237" s="31"/>
      <c r="G237" s="30"/>
      <c r="H237" s="31"/>
      <c r="I237" s="30"/>
      <c r="J237" s="30"/>
      <c r="K237" s="30"/>
      <c r="L237" s="30"/>
      <c r="M237" s="32"/>
      <c r="N237" s="33"/>
    </row>
    <row r="238" ht="18.75" customHeight="1">
      <c r="A238" s="34" t="s">
        <v>461</v>
      </c>
      <c r="B238" s="35"/>
      <c r="C238" s="37" t="s">
        <v>462</v>
      </c>
      <c r="D238" s="38" t="s">
        <v>43</v>
      </c>
      <c r="E238" s="50"/>
      <c r="F238" s="41">
        <v>2</v>
      </c>
      <c r="G238" s="50"/>
      <c r="H238" s="41">
        <v>1</v>
      </c>
      <c r="I238" s="42"/>
      <c r="J238" s="39"/>
      <c r="K238" s="42"/>
      <c r="L238" s="42"/>
      <c r="M238" s="43">
        <f t="shared" ref="M238:M239" si="28">IF(ISNUMBER($K238),IF(ISNUMBER($G238),ROUND($K238*$G238,2),ROUND($K238*$F238,2)),IF(ISNUMBER($G238),ROUND($I238*$G238,2),ROUND($I238*$F238,2)))</f>
        <v>0</v>
      </c>
      <c r="N238" s="33"/>
    </row>
    <row r="239" ht="18.75" customHeight="1">
      <c r="A239" s="34" t="s">
        <v>463</v>
      </c>
      <c r="B239" s="35"/>
      <c r="C239" s="37" t="s">
        <v>464</v>
      </c>
      <c r="D239" s="38" t="s">
        <v>43</v>
      </c>
      <c r="E239" s="50"/>
      <c r="F239" s="41">
        <v>2</v>
      </c>
      <c r="G239" s="50"/>
      <c r="H239" s="41">
        <v>1</v>
      </c>
      <c r="I239" s="42"/>
      <c r="J239" s="39"/>
      <c r="K239" s="42"/>
      <c r="L239" s="42"/>
      <c r="M239" s="43">
        <f t="shared" si="28"/>
        <v>0</v>
      </c>
      <c r="N239" s="33"/>
    </row>
    <row r="240" hidden="1" ht="31.5" customHeight="1">
      <c r="A240" s="44" t="s">
        <v>465</v>
      </c>
      <c r="B240" s="45"/>
      <c r="C240" s="45"/>
      <c r="D240" s="45"/>
      <c r="E240" s="45"/>
      <c r="F240" s="45"/>
      <c r="G240" s="45"/>
      <c r="H240" s="45"/>
      <c r="I240" s="45"/>
      <c r="J240" s="2"/>
      <c r="K240" s="2"/>
      <c r="L240" s="2"/>
      <c r="M240" s="46">
        <f>M$234+M$236+SUM(M$238:M$239)</f>
        <v>0</v>
      </c>
      <c r="N240" s="47"/>
    </row>
    <row r="241" ht="26.25" customHeight="1">
      <c r="A241" s="34" t="s">
        <v>466</v>
      </c>
      <c r="B241" s="35"/>
      <c r="C241" s="36" t="s">
        <v>416</v>
      </c>
      <c r="D241" s="29"/>
      <c r="E241" s="30"/>
      <c r="F241" s="31"/>
      <c r="G241" s="30"/>
      <c r="H241" s="31"/>
      <c r="I241" s="30"/>
      <c r="J241" s="30"/>
      <c r="K241" s="30"/>
      <c r="L241" s="30"/>
      <c r="M241" s="32"/>
      <c r="N241" s="33"/>
    </row>
    <row r="242" ht="22.5" customHeight="1">
      <c r="A242" s="34" t="s">
        <v>467</v>
      </c>
      <c r="B242" s="35"/>
      <c r="C242" s="37" t="s">
        <v>436</v>
      </c>
      <c r="D242" s="29"/>
      <c r="E242" s="30"/>
      <c r="F242" s="31"/>
      <c r="G242" s="30"/>
      <c r="H242" s="31"/>
      <c r="I242" s="30"/>
      <c r="J242" s="30"/>
      <c r="K242" s="30"/>
      <c r="L242" s="30"/>
      <c r="M242" s="32"/>
      <c r="N242" s="33"/>
    </row>
    <row r="243" ht="18.75" customHeight="1">
      <c r="A243" s="34" t="s">
        <v>468</v>
      </c>
      <c r="B243" s="35"/>
      <c r="C243" s="37" t="s">
        <v>469</v>
      </c>
      <c r="D243" s="38" t="s">
        <v>73</v>
      </c>
      <c r="E243" s="48"/>
      <c r="F243" s="49">
        <v>18</v>
      </c>
      <c r="G243" s="48"/>
      <c r="H243" s="41">
        <v>1</v>
      </c>
      <c r="I243" s="42"/>
      <c r="J243" s="39"/>
      <c r="K243" s="42"/>
      <c r="L243" s="42"/>
      <c r="M243" s="43">
        <f>IF(ISNUMBER($K243),IF(ISNUMBER($G243),ROUND($K243*$G243,2),ROUND($K243*$F243,2)),IF(ISNUMBER($G243),ROUND($I243*$G243,2),ROUND($I243*$F243,2)))</f>
        <v>0</v>
      </c>
      <c r="N243" s="33"/>
    </row>
    <row r="244" ht="22.5" customHeight="1">
      <c r="A244" s="34" t="s">
        <v>470</v>
      </c>
      <c r="B244" s="35"/>
      <c r="C244" s="37" t="s">
        <v>471</v>
      </c>
      <c r="D244" s="29"/>
      <c r="E244" s="30"/>
      <c r="F244" s="31"/>
      <c r="G244" s="30"/>
      <c r="H244" s="31"/>
      <c r="I244" s="30"/>
      <c r="J244" s="30"/>
      <c r="K244" s="30"/>
      <c r="L244" s="30"/>
      <c r="M244" s="32"/>
      <c r="N244" s="33"/>
    </row>
    <row r="245" ht="18.75" customHeight="1">
      <c r="A245" s="34" t="s">
        <v>472</v>
      </c>
      <c r="B245" s="35"/>
      <c r="C245" s="37" t="s">
        <v>473</v>
      </c>
      <c r="D245" s="29"/>
      <c r="E245" s="30"/>
      <c r="F245" s="31"/>
      <c r="G245" s="30"/>
      <c r="H245" s="31"/>
      <c r="I245" s="30"/>
      <c r="J245" s="30"/>
      <c r="K245" s="30"/>
      <c r="L245" s="30"/>
      <c r="M245" s="32"/>
      <c r="N245" s="33"/>
    </row>
    <row r="246" ht="18.75" customHeight="1">
      <c r="A246" s="34" t="s">
        <v>474</v>
      </c>
      <c r="B246" s="35"/>
      <c r="C246" s="51" t="s">
        <v>475</v>
      </c>
      <c r="D246" s="38" t="s">
        <v>73</v>
      </c>
      <c r="E246" s="48"/>
      <c r="F246" s="49">
        <v>80</v>
      </c>
      <c r="G246" s="48"/>
      <c r="H246" s="41">
        <v>1</v>
      </c>
      <c r="I246" s="42"/>
      <c r="J246" s="39"/>
      <c r="K246" s="42"/>
      <c r="L246" s="42"/>
      <c r="M246" s="43">
        <f>IF(ISNUMBER($K246),IF(ISNUMBER($G246),ROUND($K246*$G246,2),ROUND($K246*$F246,2)),IF(ISNUMBER($G246),ROUND($I246*$G246,2),ROUND($I246*$F246,2)))</f>
        <v>0</v>
      </c>
      <c r="N246" s="33"/>
    </row>
    <row r="247" ht="18.75" customHeight="1">
      <c r="A247" s="34" t="s">
        <v>476</v>
      </c>
      <c r="B247" s="35"/>
      <c r="C247" s="37" t="s">
        <v>477</v>
      </c>
      <c r="D247" s="29"/>
      <c r="E247" s="30"/>
      <c r="F247" s="31"/>
      <c r="G247" s="30"/>
      <c r="H247" s="31"/>
      <c r="I247" s="30"/>
      <c r="J247" s="30"/>
      <c r="K247" s="30"/>
      <c r="L247" s="30"/>
      <c r="M247" s="32"/>
      <c r="N247" s="33"/>
    </row>
    <row r="248" ht="18.75" customHeight="1">
      <c r="A248" s="34" t="s">
        <v>478</v>
      </c>
      <c r="B248" s="35"/>
      <c r="C248" s="51" t="s">
        <v>479</v>
      </c>
      <c r="D248" s="38" t="s">
        <v>61</v>
      </c>
      <c r="E248" s="48"/>
      <c r="F248" s="49">
        <v>5</v>
      </c>
      <c r="G248" s="48"/>
      <c r="H248" s="41">
        <v>1</v>
      </c>
      <c r="I248" s="42"/>
      <c r="J248" s="39"/>
      <c r="K248" s="42"/>
      <c r="L248" s="42"/>
      <c r="M248" s="43">
        <f t="shared" ref="M248:M249" si="29">IF(ISNUMBER($K248),IF(ISNUMBER($G248),ROUND($K248*$G248,2),ROUND($K248*$F248,2)),IF(ISNUMBER($G248),ROUND($I248*$G248,2),ROUND($I248*$F248,2)))</f>
        <v>0</v>
      </c>
      <c r="N248" s="33"/>
    </row>
    <row r="249" ht="18.75" customHeight="1">
      <c r="A249" s="34" t="s">
        <v>480</v>
      </c>
      <c r="B249" s="35"/>
      <c r="C249" s="51" t="s">
        <v>481</v>
      </c>
      <c r="D249" s="38" t="s">
        <v>61</v>
      </c>
      <c r="E249" s="48"/>
      <c r="F249" s="49">
        <v>26</v>
      </c>
      <c r="G249" s="48"/>
      <c r="H249" s="41">
        <v>1</v>
      </c>
      <c r="I249" s="42"/>
      <c r="J249" s="39"/>
      <c r="K249" s="42"/>
      <c r="L249" s="42"/>
      <c r="M249" s="43">
        <f t="shared" si="29"/>
        <v>0</v>
      </c>
      <c r="N249" s="33"/>
    </row>
    <row r="250" ht="22.5" customHeight="1">
      <c r="A250" s="34" t="s">
        <v>482</v>
      </c>
      <c r="B250" s="35"/>
      <c r="C250" s="37" t="s">
        <v>483</v>
      </c>
      <c r="D250" s="29"/>
      <c r="E250" s="30"/>
      <c r="F250" s="31"/>
      <c r="G250" s="30"/>
      <c r="H250" s="31"/>
      <c r="I250" s="30"/>
      <c r="J250" s="30"/>
      <c r="K250" s="30"/>
      <c r="L250" s="30"/>
      <c r="M250" s="32"/>
      <c r="N250" s="33"/>
    </row>
    <row r="251" ht="18.75" customHeight="1">
      <c r="A251" s="34" t="s">
        <v>484</v>
      </c>
      <c r="B251" s="35"/>
      <c r="C251" s="37" t="s">
        <v>485</v>
      </c>
      <c r="D251" s="38" t="s">
        <v>61</v>
      </c>
      <c r="E251" s="48"/>
      <c r="F251" s="49">
        <v>20</v>
      </c>
      <c r="G251" s="48"/>
      <c r="H251" s="41">
        <v>1</v>
      </c>
      <c r="I251" s="42"/>
      <c r="J251" s="39"/>
      <c r="K251" s="42"/>
      <c r="L251" s="42"/>
      <c r="M251" s="43">
        <f>IF(ISNUMBER($K251),IF(ISNUMBER($G251),ROUND($K251*$G251,2),ROUND($K251*$F251,2)),IF(ISNUMBER($G251),ROUND($I251*$G251,2),ROUND($I251*$F251,2)))</f>
        <v>0</v>
      </c>
      <c r="N251" s="33"/>
    </row>
    <row r="252" ht="33" customHeight="1">
      <c r="A252" s="53" t="s">
        <v>212</v>
      </c>
      <c r="B252" s="54"/>
      <c r="C252" s="55" t="s">
        <v>486</v>
      </c>
      <c r="D252" s="56"/>
      <c r="E252" s="2"/>
      <c r="F252" s="56"/>
      <c r="G252" s="57"/>
      <c r="H252" s="56"/>
      <c r="I252" s="58"/>
      <c r="J252" s="2"/>
      <c r="K252" s="2"/>
      <c r="L252" s="2"/>
      <c r="M252" s="59"/>
      <c r="N252" s="60"/>
    </row>
    <row r="253" ht="22.5" customHeight="1">
      <c r="A253" s="34" t="s">
        <v>487</v>
      </c>
      <c r="B253" s="35"/>
      <c r="C253" s="37" t="s">
        <v>488</v>
      </c>
      <c r="D253" s="29"/>
      <c r="E253" s="30"/>
      <c r="F253" s="31"/>
      <c r="G253" s="30"/>
      <c r="H253" s="31"/>
      <c r="I253" s="30"/>
      <c r="J253" s="30"/>
      <c r="K253" s="30"/>
      <c r="L253" s="30"/>
      <c r="M253" s="32"/>
      <c r="N253" s="33"/>
    </row>
    <row r="254" ht="18.75" customHeight="1">
      <c r="A254" s="34" t="s">
        <v>489</v>
      </c>
      <c r="B254" s="35"/>
      <c r="C254" s="37" t="s">
        <v>490</v>
      </c>
      <c r="D254" s="38" t="s">
        <v>73</v>
      </c>
      <c r="E254" s="48"/>
      <c r="F254" s="49">
        <v>6</v>
      </c>
      <c r="G254" s="48"/>
      <c r="H254" s="41">
        <v>1</v>
      </c>
      <c r="I254" s="42"/>
      <c r="J254" s="39"/>
      <c r="K254" s="42"/>
      <c r="L254" s="42"/>
      <c r="M254" s="43">
        <f>IF(ISNUMBER($K254),IF(ISNUMBER($G254),ROUND($K254*$G254,2),ROUND($K254*$F254,2)),IF(ISNUMBER($G254),ROUND($I254*$G254,2),ROUND($I254*$F254,2)))</f>
        <v>0</v>
      </c>
      <c r="N254" s="33"/>
    </row>
    <row r="255" ht="33" customHeight="1">
      <c r="A255" s="53" t="s">
        <v>212</v>
      </c>
      <c r="B255" s="54"/>
      <c r="C255" s="55" t="s">
        <v>491</v>
      </c>
      <c r="D255" s="56"/>
      <c r="E255" s="2"/>
      <c r="F255" s="56"/>
      <c r="G255" s="57"/>
      <c r="H255" s="56"/>
      <c r="I255" s="58"/>
      <c r="J255" s="2"/>
      <c r="K255" s="2"/>
      <c r="L255" s="2"/>
      <c r="M255" s="59"/>
      <c r="N255" s="60"/>
    </row>
    <row r="256" ht="18.75" customHeight="1">
      <c r="A256" s="34" t="s">
        <v>492</v>
      </c>
      <c r="B256" s="35"/>
      <c r="C256" s="37" t="s">
        <v>493</v>
      </c>
      <c r="D256" s="38" t="s">
        <v>73</v>
      </c>
      <c r="E256" s="48"/>
      <c r="F256" s="49">
        <v>13</v>
      </c>
      <c r="G256" s="48"/>
      <c r="H256" s="41">
        <v>1</v>
      </c>
      <c r="I256" s="42"/>
      <c r="J256" s="39"/>
      <c r="K256" s="42"/>
      <c r="L256" s="42"/>
      <c r="M256" s="43">
        <f>IF(ISNUMBER($K256),IF(ISNUMBER($G256),ROUND($K256*$G256,2),ROUND($K256*$F256,2)),IF(ISNUMBER($G256),ROUND($I256*$G256,2),ROUND($I256*$F256,2)))</f>
        <v>0</v>
      </c>
      <c r="N256" s="33"/>
    </row>
    <row r="257" ht="45.75" customHeight="1">
      <c r="A257" s="53" t="s">
        <v>212</v>
      </c>
      <c r="B257" s="54"/>
      <c r="C257" s="55" t="s">
        <v>494</v>
      </c>
      <c r="D257" s="56"/>
      <c r="E257" s="2"/>
      <c r="F257" s="56"/>
      <c r="G257" s="57"/>
      <c r="H257" s="56"/>
      <c r="I257" s="58"/>
      <c r="J257" s="2"/>
      <c r="K257" s="2"/>
      <c r="L257" s="2"/>
      <c r="M257" s="59"/>
      <c r="N257" s="60"/>
    </row>
    <row r="258" ht="22.5" customHeight="1">
      <c r="A258" s="34" t="s">
        <v>495</v>
      </c>
      <c r="B258" s="35"/>
      <c r="C258" s="37" t="s">
        <v>496</v>
      </c>
      <c r="D258" s="29"/>
      <c r="E258" s="30"/>
      <c r="F258" s="31"/>
      <c r="G258" s="30"/>
      <c r="H258" s="31"/>
      <c r="I258" s="30"/>
      <c r="J258" s="30"/>
      <c r="K258" s="30"/>
      <c r="L258" s="30"/>
      <c r="M258" s="32"/>
      <c r="N258" s="33"/>
    </row>
    <row r="259" ht="29.25" customHeight="1">
      <c r="A259" s="34" t="s">
        <v>497</v>
      </c>
      <c r="B259" s="35"/>
      <c r="C259" s="37" t="s">
        <v>498</v>
      </c>
      <c r="D259" s="38" t="s">
        <v>61</v>
      </c>
      <c r="E259" s="48"/>
      <c r="F259" s="49">
        <v>12</v>
      </c>
      <c r="G259" s="48"/>
      <c r="H259" s="41">
        <v>1</v>
      </c>
      <c r="I259" s="42"/>
      <c r="J259" s="39"/>
      <c r="K259" s="42"/>
      <c r="L259" s="42"/>
      <c r="M259" s="43">
        <f t="shared" ref="M259:M263" si="30">IF(ISNUMBER($K259),IF(ISNUMBER($G259),ROUND($K259*$G259,2),ROUND($K259*$F259,2)),IF(ISNUMBER($G259),ROUND($I259*$G259,2),ROUND($I259*$F259,2)))</f>
        <v>0</v>
      </c>
      <c r="N259" s="33"/>
    </row>
    <row r="260" ht="29.25" customHeight="1">
      <c r="A260" s="34" t="s">
        <v>499</v>
      </c>
      <c r="B260" s="35"/>
      <c r="C260" s="37" t="s">
        <v>500</v>
      </c>
      <c r="D260" s="38" t="s">
        <v>73</v>
      </c>
      <c r="E260" s="48"/>
      <c r="F260" s="49">
        <v>21</v>
      </c>
      <c r="G260" s="48"/>
      <c r="H260" s="41">
        <v>1</v>
      </c>
      <c r="I260" s="42"/>
      <c r="J260" s="39"/>
      <c r="K260" s="42"/>
      <c r="L260" s="42"/>
      <c r="M260" s="43">
        <f t="shared" si="30"/>
        <v>0</v>
      </c>
      <c r="N260" s="33"/>
    </row>
    <row r="261" ht="18.75" customHeight="1">
      <c r="A261" s="34" t="s">
        <v>501</v>
      </c>
      <c r="B261" s="35"/>
      <c r="C261" s="37" t="s">
        <v>502</v>
      </c>
      <c r="D261" s="38" t="s">
        <v>61</v>
      </c>
      <c r="E261" s="48"/>
      <c r="F261" s="49">
        <v>6.2000000000000002</v>
      </c>
      <c r="G261" s="48"/>
      <c r="H261" s="41">
        <v>1</v>
      </c>
      <c r="I261" s="42"/>
      <c r="J261" s="39"/>
      <c r="K261" s="42"/>
      <c r="L261" s="42"/>
      <c r="M261" s="43">
        <f t="shared" si="30"/>
        <v>0</v>
      </c>
      <c r="N261" s="33"/>
    </row>
    <row r="262" ht="18.75" customHeight="1">
      <c r="A262" s="34" t="s">
        <v>503</v>
      </c>
      <c r="B262" s="35"/>
      <c r="C262" s="37" t="s">
        <v>504</v>
      </c>
      <c r="D262" s="38" t="s">
        <v>61</v>
      </c>
      <c r="E262" s="48"/>
      <c r="F262" s="49">
        <v>6.2000000000000002</v>
      </c>
      <c r="G262" s="48"/>
      <c r="H262" s="41">
        <v>1</v>
      </c>
      <c r="I262" s="42"/>
      <c r="J262" s="39"/>
      <c r="K262" s="42"/>
      <c r="L262" s="42"/>
      <c r="M262" s="43">
        <f t="shared" si="30"/>
        <v>0</v>
      </c>
      <c r="N262" s="33"/>
    </row>
    <row r="263" ht="18.75" customHeight="1">
      <c r="A263" s="34" t="s">
        <v>505</v>
      </c>
      <c r="B263" s="35"/>
      <c r="C263" s="37" t="s">
        <v>506</v>
      </c>
      <c r="D263" s="38" t="s">
        <v>61</v>
      </c>
      <c r="E263" s="48"/>
      <c r="F263" s="49">
        <v>6.7999999999999998</v>
      </c>
      <c r="G263" s="48"/>
      <c r="H263" s="41">
        <v>1</v>
      </c>
      <c r="I263" s="42"/>
      <c r="J263" s="39"/>
      <c r="K263" s="42"/>
      <c r="L263" s="42"/>
      <c r="M263" s="43">
        <f t="shared" si="30"/>
        <v>0</v>
      </c>
      <c r="N263" s="33"/>
    </row>
    <row r="264" ht="22.5" customHeight="1">
      <c r="A264" s="34" t="s">
        <v>507</v>
      </c>
      <c r="B264" s="35"/>
      <c r="C264" s="37" t="s">
        <v>508</v>
      </c>
      <c r="D264" s="29"/>
      <c r="E264" s="30"/>
      <c r="F264" s="31"/>
      <c r="G264" s="30"/>
      <c r="H264" s="31"/>
      <c r="I264" s="30"/>
      <c r="J264" s="30"/>
      <c r="K264" s="30"/>
      <c r="L264" s="30"/>
      <c r="M264" s="32"/>
      <c r="N264" s="33"/>
    </row>
    <row r="265" ht="29.25" customHeight="1">
      <c r="A265" s="34" t="s">
        <v>509</v>
      </c>
      <c r="B265" s="35"/>
      <c r="C265" s="37" t="s">
        <v>510</v>
      </c>
      <c r="D265" s="38" t="s">
        <v>73</v>
      </c>
      <c r="E265" s="48"/>
      <c r="F265" s="49">
        <v>55</v>
      </c>
      <c r="G265" s="48"/>
      <c r="H265" s="41">
        <v>1</v>
      </c>
      <c r="I265" s="42"/>
      <c r="J265" s="39"/>
      <c r="K265" s="42"/>
      <c r="L265" s="42"/>
      <c r="M265" s="43">
        <f>IF(ISNUMBER($K265),IF(ISNUMBER($G265),ROUND($K265*$G265,2),ROUND($K265*$F265,2)),IF(ISNUMBER($G265),ROUND($I265*$G265,2),ROUND($I265*$F265,2)))</f>
        <v>0</v>
      </c>
      <c r="N265" s="33"/>
    </row>
    <row r="266" hidden="1" ht="31.5" customHeight="1">
      <c r="A266" s="44" t="s">
        <v>511</v>
      </c>
      <c r="B266" s="45"/>
      <c r="C266" s="45"/>
      <c r="D266" s="45"/>
      <c r="E266" s="45"/>
      <c r="F266" s="45"/>
      <c r="G266" s="45"/>
      <c r="H266" s="45"/>
      <c r="I266" s="45"/>
      <c r="J266" s="2"/>
      <c r="K266" s="2"/>
      <c r="L266" s="2"/>
      <c r="M266" s="46">
        <f>M$243+M$246+SUM(M$248:M$249)+M$251+M$254+M$256+SUM(M$259:M$263)+M$265</f>
        <v>0</v>
      </c>
      <c r="N266" s="47"/>
    </row>
    <row r="267" ht="26.25" customHeight="1">
      <c r="A267" s="34" t="s">
        <v>512</v>
      </c>
      <c r="B267" s="35"/>
      <c r="C267" s="36" t="s">
        <v>513</v>
      </c>
      <c r="D267" s="29"/>
      <c r="E267" s="30"/>
      <c r="F267" s="31"/>
      <c r="G267" s="30"/>
      <c r="H267" s="31"/>
      <c r="I267" s="30"/>
      <c r="J267" s="30"/>
      <c r="K267" s="30"/>
      <c r="L267" s="30"/>
      <c r="M267" s="32"/>
      <c r="N267" s="33"/>
    </row>
    <row r="268" ht="22.5" customHeight="1">
      <c r="A268" s="34" t="s">
        <v>514</v>
      </c>
      <c r="B268" s="35"/>
      <c r="C268" s="37" t="s">
        <v>515</v>
      </c>
      <c r="D268" s="38" t="s">
        <v>22</v>
      </c>
      <c r="E268" s="39"/>
      <c r="F268" s="40">
        <v>1</v>
      </c>
      <c r="G268" s="39"/>
      <c r="H268" s="41">
        <v>1</v>
      </c>
      <c r="I268" s="42"/>
      <c r="J268" s="39"/>
      <c r="K268" s="42"/>
      <c r="L268" s="42"/>
      <c r="M268" s="43">
        <f>IF(ISNUMBER($K268),IF(ISNUMBER($G268),ROUND($K268*$G268,2),ROUND($K268*$F268,2)),IF(ISNUMBER($G268),ROUND($I268*$G268,2),ROUND($I268*$F268,2)))</f>
        <v>0</v>
      </c>
      <c r="N268" s="33"/>
    </row>
    <row r="269" hidden="1" ht="31.5" customHeight="1">
      <c r="A269" s="44" t="s">
        <v>516</v>
      </c>
      <c r="B269" s="45"/>
      <c r="C269" s="45"/>
      <c r="D269" s="45"/>
      <c r="E269" s="45"/>
      <c r="F269" s="45"/>
      <c r="G269" s="45"/>
      <c r="H269" s="45"/>
      <c r="I269" s="45"/>
      <c r="J269" s="2"/>
      <c r="K269" s="2"/>
      <c r="L269" s="2"/>
      <c r="M269" s="46">
        <f>M$268</f>
        <v>0</v>
      </c>
      <c r="N269" s="47"/>
    </row>
    <row r="270" ht="15" customHeight="1">
      <c r="A270" s="64" t="s">
        <v>517</v>
      </c>
      <c r="B270" s="65"/>
      <c r="C270" s="65"/>
      <c r="D270" s="65"/>
      <c r="E270" s="65"/>
      <c r="F270" s="65"/>
      <c r="G270" s="65"/>
      <c r="H270" s="65"/>
      <c r="I270" s="65"/>
      <c r="J270" s="2"/>
      <c r="K270" s="2"/>
      <c r="L270" s="2"/>
      <c r="M270" s="66">
        <f>SUM(M$11:M$13)+SUM(M$17:M$23)+SUM(M$26:M$27)+SUM(M$29:M$30)+SUM(M$35:M$36)+M$38+SUM(M$40:M$42)+SUM(M$44:M$47)+SUM(M$50:M$52)+SUM(M$54:M$55)+SUM(M$57:M$59)+M$61+SUM(M$63:M$64)+M$66+M$68+M$70+SUM(M$72:M$74)+M$78+SUM(M$80:M$82)+M$84+SUM(M$87:M$88)+SUM(M$91:M$93)+M$98+M$100+M$102+SUM(M$104:M$105)+M$109+M$112+M$114+M$116+M$120+SUM(M$125:M$127)+SUM(M$129:M$131)+M$134+M$136+M$139+SUM(M$141:M$143)+M$148+M$150+M$155+SUM(M$157:M$158)+M$161+M$163+M$167+M$169+M$171+SUM(M$173:M$174)+SUM(M$176:M$177)+SUM(M$181:M$183)+SUM(M$185:M$186)+M$188+M$190+M$192+M$194+M$199+M$201+SUM(M$204:M$205)+SUM(M$209:M$210)+M$212+SUM(M$214:M$216)+M$220+M$222+SUM(M$225:M$228)+M$231+M$234+M$236+SUM(M$238:M$239)+M$243+M$246+SUM(M$248:M$249)+M$251+M$254+M$256+SUM(M$259:M$263)+M$265+M$268</f>
        <v>0</v>
      </c>
      <c r="N270" s="67"/>
    </row>
    <row r="271" ht="15" customHeight="1">
      <c r="A271" s="68" t="s">
        <v>518</v>
      </c>
      <c r="B271" s="69"/>
      <c r="C271" s="69"/>
      <c r="D271" s="69"/>
      <c r="E271" s="69"/>
      <c r="F271" s="69"/>
      <c r="G271" s="69"/>
      <c r="H271" s="69"/>
      <c r="I271" s="69"/>
      <c r="J271" s="2"/>
      <c r="K271" s="2"/>
      <c r="L271" s="2"/>
      <c r="M271" s="70">
        <f>(SUMIF($H$8:$H$269,1,$M$8:$M$269))*0.2</f>
        <v>0</v>
      </c>
      <c r="N271" s="67"/>
    </row>
    <row r="272" ht="15" customHeight="1">
      <c r="A272" s="71" t="s">
        <v>519</v>
      </c>
      <c r="B272" s="72"/>
      <c r="C272" s="72"/>
      <c r="D272" s="72"/>
      <c r="E272" s="72"/>
      <c r="F272" s="72"/>
      <c r="G272" s="72"/>
      <c r="H272" s="72"/>
      <c r="I272" s="72"/>
      <c r="J272" s="2"/>
      <c r="K272" s="2"/>
      <c r="L272" s="2"/>
      <c r="M272" s="73">
        <f>SUM(M$270:M$271)</f>
        <v>0</v>
      </c>
      <c r="N272" s="67"/>
    </row>
    <row r="275" ht="16.5" customHeight="1">
      <c r="A275" s="74" t="s">
        <v>520</v>
      </c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6"/>
      <c r="N275" s="77"/>
    </row>
    <row r="276" ht="18.75" customHeight="1">
      <c r="A276" s="78" t="s">
        <v>521</v>
      </c>
      <c r="B276" s="79"/>
      <c r="C276" s="80" t="s">
        <v>522</v>
      </c>
      <c r="D276" s="38" t="s">
        <v>34</v>
      </c>
      <c r="E276" s="48"/>
      <c r="F276" s="49">
        <v>26</v>
      </c>
      <c r="G276" s="48"/>
      <c r="H276" s="41">
        <v>1</v>
      </c>
      <c r="I276" s="42"/>
      <c r="J276" s="39"/>
      <c r="K276" s="42"/>
      <c r="L276" s="42"/>
      <c r="M276" s="43">
        <f t="shared" ref="M276:M280" si="31">IF(ISNUMBER($K276),IF(ISNUMBER($G276),ROUND($K276*$G276,2),ROUND($K276*$F276,2)),IF(ISNUMBER($G276),ROUND($I276*$G276,2),ROUND($I276*$F276,2)))</f>
        <v>0</v>
      </c>
      <c r="N276" s="33"/>
    </row>
    <row r="277" ht="18.75" customHeight="1">
      <c r="A277" s="78" t="s">
        <v>523</v>
      </c>
      <c r="B277" s="79"/>
      <c r="C277" s="80" t="s">
        <v>524</v>
      </c>
      <c r="D277" s="38" t="s">
        <v>34</v>
      </c>
      <c r="E277" s="48"/>
      <c r="F277" s="49">
        <v>26</v>
      </c>
      <c r="G277" s="48"/>
      <c r="H277" s="41">
        <v>1</v>
      </c>
      <c r="I277" s="42"/>
      <c r="J277" s="39"/>
      <c r="K277" s="42"/>
      <c r="L277" s="42"/>
      <c r="M277" s="43">
        <f t="shared" si="31"/>
        <v>0</v>
      </c>
      <c r="N277" s="33"/>
    </row>
    <row r="278" ht="18.75" customHeight="1">
      <c r="A278" s="78" t="s">
        <v>525</v>
      </c>
      <c r="B278" s="79"/>
      <c r="C278" s="80" t="s">
        <v>526</v>
      </c>
      <c r="D278" s="38" t="s">
        <v>34</v>
      </c>
      <c r="E278" s="48"/>
      <c r="F278" s="49">
        <v>1</v>
      </c>
      <c r="G278" s="48"/>
      <c r="H278" s="41">
        <v>1</v>
      </c>
      <c r="I278" s="42"/>
      <c r="J278" s="39"/>
      <c r="K278" s="42"/>
      <c r="L278" s="42"/>
      <c r="M278" s="43">
        <f t="shared" si="31"/>
        <v>0</v>
      </c>
      <c r="N278" s="33"/>
    </row>
    <row r="279" ht="26.25" customHeight="1">
      <c r="A279" s="78" t="s">
        <v>527</v>
      </c>
      <c r="B279" s="79"/>
      <c r="C279" s="80" t="s">
        <v>528</v>
      </c>
      <c r="D279" s="38" t="s">
        <v>61</v>
      </c>
      <c r="E279" s="48"/>
      <c r="F279" s="49">
        <v>1</v>
      </c>
      <c r="G279" s="48"/>
      <c r="H279" s="41">
        <v>1</v>
      </c>
      <c r="I279" s="42"/>
      <c r="J279" s="39"/>
      <c r="K279" s="42"/>
      <c r="L279" s="42"/>
      <c r="M279" s="43">
        <f t="shared" si="31"/>
        <v>0</v>
      </c>
      <c r="N279" s="33"/>
    </row>
    <row r="280" ht="26.25" customHeight="1">
      <c r="A280" s="78" t="s">
        <v>529</v>
      </c>
      <c r="B280" s="79"/>
      <c r="C280" s="80" t="s">
        <v>530</v>
      </c>
      <c r="D280" s="38" t="s">
        <v>22</v>
      </c>
      <c r="E280" s="39"/>
      <c r="F280" s="40">
        <v>1</v>
      </c>
      <c r="G280" s="39"/>
      <c r="H280" s="41">
        <v>1</v>
      </c>
      <c r="I280" s="42"/>
      <c r="J280" s="39"/>
      <c r="K280" s="42"/>
      <c r="L280" s="42"/>
      <c r="M280" s="43">
        <f t="shared" si="31"/>
        <v>0</v>
      </c>
      <c r="N280" s="33"/>
    </row>
    <row r="281" ht="26.25" customHeight="1">
      <c r="A281" s="81" t="s">
        <v>531</v>
      </c>
      <c r="B281" s="82"/>
      <c r="C281" s="82"/>
      <c r="D281" s="82"/>
      <c r="E281" s="82"/>
      <c r="F281" s="82"/>
      <c r="G281" s="82"/>
      <c r="H281" s="82"/>
      <c r="I281" s="82"/>
      <c r="J281" s="2"/>
      <c r="K281" s="2"/>
      <c r="L281" s="2"/>
      <c r="M281" s="83">
        <f t="shared" ref="M281:M282" si="32">SUM(M$276:M$280)</f>
        <v>0</v>
      </c>
      <c r="N281" s="84"/>
    </row>
    <row r="282" ht="27.75" customHeight="1">
      <c r="A282" s="85" t="s">
        <v>532</v>
      </c>
      <c r="B282" s="86"/>
      <c r="C282" s="86"/>
      <c r="D282" s="86"/>
      <c r="E282" s="86"/>
      <c r="F282" s="86"/>
      <c r="G282" s="86"/>
      <c r="H282" s="86"/>
      <c r="I282" s="86"/>
      <c r="J282" s="2"/>
      <c r="K282" s="2"/>
      <c r="L282" s="2"/>
      <c r="M282" s="87">
        <f t="shared" si="32"/>
        <v>0</v>
      </c>
      <c r="N282" s="88"/>
    </row>
    <row r="283" ht="26.25" customHeight="1">
      <c r="A283" s="89" t="s">
        <v>533</v>
      </c>
      <c r="B283" s="90"/>
      <c r="C283" s="90"/>
      <c r="D283" s="90"/>
      <c r="E283" s="90"/>
      <c r="F283" s="90"/>
      <c r="G283" s="90"/>
      <c r="H283" s="90"/>
      <c r="I283" s="90"/>
      <c r="J283" s="2"/>
      <c r="K283" s="2"/>
      <c r="L283" s="2"/>
      <c r="M283" s="91">
        <f>(SUMIF($H$276:$H$281,1,$M$276:$M$281))*0.2</f>
        <v>0</v>
      </c>
      <c r="N283" s="88"/>
    </row>
    <row r="284" ht="24.75" customHeight="1">
      <c r="A284" s="92" t="s">
        <v>534</v>
      </c>
      <c r="B284" s="93"/>
      <c r="C284" s="93"/>
      <c r="D284" s="93"/>
      <c r="E284" s="93"/>
      <c r="F284" s="93"/>
      <c r="G284" s="93"/>
      <c r="H284" s="93"/>
      <c r="I284" s="93"/>
      <c r="J284" s="2"/>
      <c r="K284" s="2"/>
      <c r="L284" s="2"/>
      <c r="M284" s="94">
        <f>SUM(M$282:M$283)</f>
        <v>0</v>
      </c>
      <c r="N284" s="88"/>
    </row>
  </sheetData>
  <sheetProtection sheet="1" objects="1" scenarios="1" spinCount="100000" saltValue="NzBis4++VVgPmC5+32Nrx/HLDItgtihV9QarTkiamBYhFfiwWo2tybyYuxt7AkMDsWZzWaEiwW8t+mXBn/Q+Zw==" hashValue="vJ6gbdFn2nj9OQFJK+aCfG5zvJBEl1xdQOAqmMjbb9LOyljXwdouXIoRqQm9UM2U4XUo2zPTikgSEhHHR2Gu6Q==" algorithmName="SHA-512" password="CB83"/>
  <mergeCells count="29">
    <mergeCell ref="A31:I31"/>
    <mergeCell ref="A75:I75"/>
    <mergeCell ref="A1:M2"/>
    <mergeCell ref="A3:M4"/>
    <mergeCell ref="A5:M5"/>
    <mergeCell ref="A14:I14"/>
    <mergeCell ref="A178:I178"/>
    <mergeCell ref="A195:I195"/>
    <mergeCell ref="A94:I94"/>
    <mergeCell ref="A117:I117"/>
    <mergeCell ref="A121:I121"/>
    <mergeCell ref="A144:I144"/>
    <mergeCell ref="A202:I202"/>
    <mergeCell ref="A206:I206"/>
    <mergeCell ref="A217:I217"/>
    <mergeCell ref="A223:I223"/>
    <mergeCell ref="A229:I229"/>
    <mergeCell ref="A232:I232"/>
    <mergeCell ref="A240:I240"/>
    <mergeCell ref="A266:I266"/>
    <mergeCell ref="A269:I269"/>
    <mergeCell ref="A270:I270"/>
    <mergeCell ref="A271:I271"/>
    <mergeCell ref="A275:M275"/>
    <mergeCell ref="A272:I272"/>
    <mergeCell ref="A284:I284"/>
    <mergeCell ref="A283:I283"/>
    <mergeCell ref="A282:I282"/>
    <mergeCell ref="A281:I28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84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23" sqref="M123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535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536</v>
      </c>
      <c r="B8" s="27"/>
      <c r="C8" s="28" t="s">
        <v>537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538</v>
      </c>
      <c r="B9" s="35"/>
      <c r="C9" s="36" t="s">
        <v>539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540</v>
      </c>
      <c r="B10" s="35"/>
      <c r="C10" s="36" t="s">
        <v>541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542</v>
      </c>
      <c r="B11" s="35"/>
      <c r="C11" s="37" t="s">
        <v>543</v>
      </c>
      <c r="D11" s="38"/>
      <c r="E11" s="62"/>
      <c r="F11" s="63">
        <v>0</v>
      </c>
      <c r="G11" s="62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544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545</v>
      </c>
      <c r="B13" s="35"/>
      <c r="C13" s="36" t="s">
        <v>546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547</v>
      </c>
      <c r="B14" s="35"/>
      <c r="C14" s="36" t="s">
        <v>548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549</v>
      </c>
      <c r="B15" s="35"/>
      <c r="C15" s="36" t="s">
        <v>550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551</v>
      </c>
      <c r="B16" s="35"/>
      <c r="C16" s="36" t="s">
        <v>552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553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554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555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556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557</v>
      </c>
      <c r="B22" s="35"/>
      <c r="C22" s="36" t="s">
        <v>558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559</v>
      </c>
      <c r="B23" s="35"/>
      <c r="C23" s="37" t="s">
        <v>560</v>
      </c>
      <c r="D23" s="38" t="s">
        <v>73</v>
      </c>
      <c r="E23" s="48"/>
      <c r="F23" s="49">
        <v>4.5999999999999996</v>
      </c>
      <c r="G23" s="48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561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M$23</f>
        <v>0</v>
      </c>
      <c r="N24" s="47"/>
    </row>
    <row r="25" ht="26.25" customHeight="1">
      <c r="A25" s="34" t="s">
        <v>562</v>
      </c>
      <c r="B25" s="35"/>
      <c r="C25" s="36" t="s">
        <v>563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564</v>
      </c>
      <c r="B26" s="35"/>
      <c r="C26" s="37" t="s">
        <v>565</v>
      </c>
      <c r="D26" s="38" t="s">
        <v>73</v>
      </c>
      <c r="E26" s="48"/>
      <c r="F26" s="49">
        <v>2</v>
      </c>
      <c r="G26" s="48"/>
      <c r="H26" s="41">
        <v>1</v>
      </c>
      <c r="I26" s="42"/>
      <c r="J26" s="39"/>
      <c r="K26" s="42"/>
      <c r="L26" s="42"/>
      <c r="M26" s="43">
        <f t="shared" ref="M26:M29" si="1">IF(ISNUMBER($K26),IF(ISNUMBER($G26),ROUND($K26*$G26,2),ROUND($K26*$F26,2)),IF(ISNUMBER($G26),ROUND($I26*$G26,2),ROUND($I26*$F26,2)))</f>
        <v>0</v>
      </c>
      <c r="N26" s="33"/>
    </row>
    <row r="27" ht="29.25" customHeight="1">
      <c r="A27" s="34" t="s">
        <v>566</v>
      </c>
      <c r="B27" s="35"/>
      <c r="C27" s="37" t="s">
        <v>567</v>
      </c>
      <c r="D27" s="38" t="s">
        <v>73</v>
      </c>
      <c r="E27" s="48"/>
      <c r="F27" s="49">
        <v>19</v>
      </c>
      <c r="G27" s="48"/>
      <c r="H27" s="41">
        <v>1</v>
      </c>
      <c r="I27" s="42"/>
      <c r="J27" s="39"/>
      <c r="K27" s="42"/>
      <c r="L27" s="42"/>
      <c r="M27" s="43">
        <f t="shared" si="1"/>
        <v>0</v>
      </c>
      <c r="N27" s="33"/>
    </row>
    <row r="28" ht="22.5" customHeight="1">
      <c r="A28" s="34" t="s">
        <v>568</v>
      </c>
      <c r="B28" s="35"/>
      <c r="C28" s="37" t="s">
        <v>569</v>
      </c>
      <c r="D28" s="38" t="s">
        <v>73</v>
      </c>
      <c r="E28" s="48"/>
      <c r="F28" s="49">
        <v>16</v>
      </c>
      <c r="G28" s="48"/>
      <c r="H28" s="41">
        <v>1</v>
      </c>
      <c r="I28" s="42"/>
      <c r="J28" s="39"/>
      <c r="K28" s="42"/>
      <c r="L28" s="42"/>
      <c r="M28" s="43">
        <f t="shared" si="1"/>
        <v>0</v>
      </c>
      <c r="N28" s="33"/>
    </row>
    <row r="29" ht="22.5" customHeight="1">
      <c r="A29" s="34" t="s">
        <v>570</v>
      </c>
      <c r="B29" s="35"/>
      <c r="C29" s="37" t="s">
        <v>571</v>
      </c>
      <c r="D29" s="38" t="s">
        <v>43</v>
      </c>
      <c r="E29" s="50"/>
      <c r="F29" s="41">
        <v>3</v>
      </c>
      <c r="G29" s="50"/>
      <c r="H29" s="41">
        <v>1</v>
      </c>
      <c r="I29" s="42"/>
      <c r="J29" s="39"/>
      <c r="K29" s="42"/>
      <c r="L29" s="42"/>
      <c r="M29" s="43">
        <f t="shared" si="1"/>
        <v>0</v>
      </c>
      <c r="N29" s="33"/>
    </row>
    <row r="30" hidden="1" ht="31.5" customHeight="1">
      <c r="A30" s="44" t="s">
        <v>572</v>
      </c>
      <c r="B30" s="45"/>
      <c r="C30" s="45"/>
      <c r="D30" s="45"/>
      <c r="E30" s="45"/>
      <c r="F30" s="45"/>
      <c r="G30" s="45"/>
      <c r="H30" s="45"/>
      <c r="I30" s="45"/>
      <c r="J30" s="2"/>
      <c r="K30" s="2"/>
      <c r="L30" s="2"/>
      <c r="M30" s="46">
        <f>SUM(M$26:M$29)</f>
        <v>0</v>
      </c>
      <c r="N30" s="47"/>
    </row>
    <row r="31" ht="26.25" customHeight="1">
      <c r="A31" s="34" t="s">
        <v>573</v>
      </c>
      <c r="B31" s="35"/>
      <c r="C31" s="36" t="s">
        <v>574</v>
      </c>
      <c r="D31" s="29"/>
      <c r="E31" s="30"/>
      <c r="F31" s="31"/>
      <c r="G31" s="30"/>
      <c r="H31" s="31"/>
      <c r="I31" s="30"/>
      <c r="J31" s="30"/>
      <c r="K31" s="30"/>
      <c r="L31" s="30"/>
      <c r="M31" s="32"/>
      <c r="N31" s="33"/>
    </row>
    <row r="32" ht="22.5" customHeight="1">
      <c r="A32" s="34" t="s">
        <v>575</v>
      </c>
      <c r="B32" s="35"/>
      <c r="C32" s="37" t="s">
        <v>576</v>
      </c>
      <c r="D32" s="38" t="s">
        <v>73</v>
      </c>
      <c r="E32" s="48"/>
      <c r="F32" s="49">
        <v>19</v>
      </c>
      <c r="G32" s="48"/>
      <c r="H32" s="41">
        <v>1</v>
      </c>
      <c r="I32" s="42"/>
      <c r="J32" s="39"/>
      <c r="K32" s="42"/>
      <c r="L32" s="42"/>
      <c r="M32" s="43">
        <f>IF(ISNUMBER($K32),IF(ISNUMBER($G32),ROUND($K32*$G32,2),ROUND($K32*$F32,2)),IF(ISNUMBER($G32),ROUND($I32*$G32,2),ROUND($I32*$F32,2)))</f>
        <v>0</v>
      </c>
      <c r="N32" s="33"/>
    </row>
    <row r="33" hidden="1" ht="31.5" customHeight="1">
      <c r="A33" s="44" t="s">
        <v>577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M$32</f>
        <v>0</v>
      </c>
      <c r="N33" s="47"/>
    </row>
    <row r="34" ht="26.25" customHeight="1">
      <c r="A34" s="34" t="s">
        <v>578</v>
      </c>
      <c r="B34" s="35"/>
      <c r="C34" s="36" t="s">
        <v>579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2.5" customHeight="1">
      <c r="A35" s="34" t="s">
        <v>580</v>
      </c>
      <c r="B35" s="35"/>
      <c r="C35" s="37" t="s">
        <v>581</v>
      </c>
      <c r="D35" s="38" t="s">
        <v>73</v>
      </c>
      <c r="E35" s="48"/>
      <c r="F35" s="49">
        <v>16</v>
      </c>
      <c r="G35" s="48"/>
      <c r="H35" s="41">
        <v>1</v>
      </c>
      <c r="I35" s="42"/>
      <c r="J35" s="39"/>
      <c r="K35" s="42"/>
      <c r="L35" s="42"/>
      <c r="M35" s="43">
        <f t="shared" ref="M35:M37" si="2">IF(ISNUMBER($K35),IF(ISNUMBER($G35),ROUND($K35*$G35,2),ROUND($K35*$F35,2)),IF(ISNUMBER($G35),ROUND($I35*$G35,2),ROUND($I35*$F35,2)))</f>
        <v>0</v>
      </c>
      <c r="N35" s="33"/>
    </row>
    <row r="36" ht="29.25" customHeight="1">
      <c r="A36" s="34" t="s">
        <v>582</v>
      </c>
      <c r="B36" s="35"/>
      <c r="C36" s="37" t="s">
        <v>583</v>
      </c>
      <c r="D36" s="38" t="s">
        <v>73</v>
      </c>
      <c r="E36" s="48"/>
      <c r="F36" s="49">
        <v>6.5</v>
      </c>
      <c r="G36" s="48"/>
      <c r="H36" s="41">
        <v>1</v>
      </c>
      <c r="I36" s="42"/>
      <c r="J36" s="39"/>
      <c r="K36" s="42"/>
      <c r="L36" s="42"/>
      <c r="M36" s="43">
        <f t="shared" si="2"/>
        <v>0</v>
      </c>
      <c r="N36" s="33"/>
    </row>
    <row r="37" ht="29.25" customHeight="1">
      <c r="A37" s="34" t="s">
        <v>584</v>
      </c>
      <c r="B37" s="35"/>
      <c r="C37" s="37" t="s">
        <v>585</v>
      </c>
      <c r="D37" s="38" t="s">
        <v>73</v>
      </c>
      <c r="E37" s="48"/>
      <c r="F37" s="49">
        <v>4.5999999999999996</v>
      </c>
      <c r="G37" s="48"/>
      <c r="H37" s="41">
        <v>1</v>
      </c>
      <c r="I37" s="42"/>
      <c r="J37" s="39"/>
      <c r="K37" s="42"/>
      <c r="L37" s="42"/>
      <c r="M37" s="43">
        <f t="shared" si="2"/>
        <v>0</v>
      </c>
      <c r="N37" s="33"/>
    </row>
    <row r="38" hidden="1" ht="31.5" customHeight="1">
      <c r="A38" s="44" t="s">
        <v>586</v>
      </c>
      <c r="B38" s="45"/>
      <c r="C38" s="45"/>
      <c r="D38" s="45"/>
      <c r="E38" s="45"/>
      <c r="F38" s="45"/>
      <c r="G38" s="45"/>
      <c r="H38" s="45"/>
      <c r="I38" s="45"/>
      <c r="J38" s="2"/>
      <c r="K38" s="2"/>
      <c r="L38" s="2"/>
      <c r="M38" s="46">
        <f>SUM(M$35:M$37)</f>
        <v>0</v>
      </c>
      <c r="N38" s="47"/>
    </row>
    <row r="39" ht="26.25" customHeight="1">
      <c r="A39" s="34" t="s">
        <v>587</v>
      </c>
      <c r="B39" s="35"/>
      <c r="C39" s="36" t="s">
        <v>588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29.25" customHeight="1">
      <c r="A40" s="34" t="s">
        <v>589</v>
      </c>
      <c r="B40" s="35"/>
      <c r="C40" s="37" t="s">
        <v>590</v>
      </c>
      <c r="D40" s="38" t="s">
        <v>73</v>
      </c>
      <c r="E40" s="48"/>
      <c r="F40" s="49">
        <v>6.5</v>
      </c>
      <c r="G40" s="48"/>
      <c r="H40" s="41">
        <v>1</v>
      </c>
      <c r="I40" s="42"/>
      <c r="J40" s="39"/>
      <c r="K40" s="42"/>
      <c r="L40" s="42"/>
      <c r="M40" s="43">
        <f>IF(ISNUMBER($K40),IF(ISNUMBER($G40),ROUND($K40*$G40,2),ROUND($K40*$F40,2)),IF(ISNUMBER($G40),ROUND($I40*$G40,2),ROUND($I40*$F40,2)))</f>
        <v>0</v>
      </c>
      <c r="N40" s="33"/>
    </row>
    <row r="41" hidden="1" ht="31.5" customHeight="1">
      <c r="A41" s="44" t="s">
        <v>591</v>
      </c>
      <c r="B41" s="45"/>
      <c r="C41" s="45"/>
      <c r="D41" s="45"/>
      <c r="E41" s="45"/>
      <c r="F41" s="45"/>
      <c r="G41" s="45"/>
      <c r="H41" s="45"/>
      <c r="I41" s="45"/>
      <c r="J41" s="2"/>
      <c r="K41" s="2"/>
      <c r="L41" s="2"/>
      <c r="M41" s="46">
        <f>M$40</f>
        <v>0</v>
      </c>
      <c r="N41" s="47"/>
    </row>
    <row r="42" ht="26.25" customHeight="1">
      <c r="A42" s="34" t="s">
        <v>592</v>
      </c>
      <c r="B42" s="35"/>
      <c r="C42" s="36" t="s">
        <v>593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22.5" customHeight="1">
      <c r="A43" s="34" t="s">
        <v>594</v>
      </c>
      <c r="B43" s="35"/>
      <c r="C43" s="37" t="s">
        <v>595</v>
      </c>
      <c r="D43" s="38" t="s">
        <v>61</v>
      </c>
      <c r="E43" s="48"/>
      <c r="F43" s="49">
        <v>1</v>
      </c>
      <c r="G43" s="48"/>
      <c r="H43" s="41">
        <v>1</v>
      </c>
      <c r="I43" s="42"/>
      <c r="J43" s="39"/>
      <c r="K43" s="42"/>
      <c r="L43" s="42"/>
      <c r="M43" s="43">
        <f>IF(ISNUMBER($K43),IF(ISNUMBER($G43),ROUND($K43*$G43,2),ROUND($K43*$F43,2)),IF(ISNUMBER($G43),ROUND($I43*$G43,2),ROUND($I43*$F43,2)))</f>
        <v>0</v>
      </c>
      <c r="N43" s="33"/>
    </row>
    <row r="44" ht="22.5" customHeight="1">
      <c r="A44" s="34" t="s">
        <v>596</v>
      </c>
      <c r="B44" s="35"/>
      <c r="C44" s="37" t="s">
        <v>597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29.25" customHeight="1">
      <c r="A45" s="34" t="s">
        <v>598</v>
      </c>
      <c r="B45" s="35"/>
      <c r="C45" s="37" t="s">
        <v>599</v>
      </c>
      <c r="D45" s="38" t="s">
        <v>73</v>
      </c>
      <c r="E45" s="48"/>
      <c r="F45" s="49">
        <v>4.5999999999999996</v>
      </c>
      <c r="G45" s="48"/>
      <c r="H45" s="41">
        <v>1</v>
      </c>
      <c r="I45" s="42"/>
      <c r="J45" s="39"/>
      <c r="K45" s="42"/>
      <c r="L45" s="42"/>
      <c r="M45" s="43">
        <f>IF(ISNUMBER($K45),IF(ISNUMBER($G45),ROUND($K45*$G45,2),ROUND($K45*$F45,2)),IF(ISNUMBER($G45),ROUND($I45*$G45,2),ROUND($I45*$F45,2)))</f>
        <v>0</v>
      </c>
      <c r="N45" s="33"/>
    </row>
    <row r="46" ht="22.5" customHeight="1">
      <c r="A46" s="34" t="s">
        <v>600</v>
      </c>
      <c r="B46" s="35"/>
      <c r="C46" s="37" t="s">
        <v>601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18.75" customHeight="1">
      <c r="A47" s="34" t="s">
        <v>602</v>
      </c>
      <c r="B47" s="35"/>
      <c r="C47" s="37" t="s">
        <v>603</v>
      </c>
      <c r="D47" s="38" t="s">
        <v>73</v>
      </c>
      <c r="E47" s="48"/>
      <c r="F47" s="49">
        <v>4.5999999999999996</v>
      </c>
      <c r="G47" s="48"/>
      <c r="H47" s="41">
        <v>1</v>
      </c>
      <c r="I47" s="42"/>
      <c r="J47" s="39"/>
      <c r="K47" s="42"/>
      <c r="L47" s="42"/>
      <c r="M47" s="43">
        <f>IF(ISNUMBER($K47),IF(ISNUMBER($G47),ROUND($K47*$G47,2),ROUND($K47*$F47,2)),IF(ISNUMBER($G47),ROUND($I47*$G47,2),ROUND($I47*$F47,2)))</f>
        <v>0</v>
      </c>
      <c r="N47" s="33"/>
    </row>
    <row r="48" hidden="1" ht="31.5" customHeight="1">
      <c r="A48" s="44" t="s">
        <v>604</v>
      </c>
      <c r="B48" s="45"/>
      <c r="C48" s="45"/>
      <c r="D48" s="45"/>
      <c r="E48" s="45"/>
      <c r="F48" s="45"/>
      <c r="G48" s="45"/>
      <c r="H48" s="45"/>
      <c r="I48" s="45"/>
      <c r="J48" s="2"/>
      <c r="K48" s="2"/>
      <c r="L48" s="2"/>
      <c r="M48" s="46">
        <f>M$43+M$45+M$47</f>
        <v>0</v>
      </c>
      <c r="N48" s="47"/>
    </row>
    <row r="49" ht="26.25" customHeight="1">
      <c r="A49" s="34" t="s">
        <v>605</v>
      </c>
      <c r="B49" s="35"/>
      <c r="C49" s="36" t="s">
        <v>606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607</v>
      </c>
      <c r="B50" s="35"/>
      <c r="C50" s="37" t="s">
        <v>608</v>
      </c>
      <c r="D50" s="38" t="s">
        <v>73</v>
      </c>
      <c r="E50" s="48"/>
      <c r="F50" s="49">
        <v>4.5999999999999996</v>
      </c>
      <c r="G50" s="48"/>
      <c r="H50" s="41">
        <v>1</v>
      </c>
      <c r="I50" s="42"/>
      <c r="J50" s="39"/>
      <c r="K50" s="42"/>
      <c r="L50" s="42"/>
      <c r="M50" s="43">
        <f t="shared" ref="M50:M53" si="3">IF(ISNUMBER($K50),IF(ISNUMBER($G50),ROUND($K50*$G50,2),ROUND($K50*$F50,2)),IF(ISNUMBER($G50),ROUND($I50*$G50,2),ROUND($I50*$F50,2)))</f>
        <v>0</v>
      </c>
      <c r="N50" s="33"/>
    </row>
    <row r="51" ht="29.25" customHeight="1">
      <c r="A51" s="34" t="s">
        <v>609</v>
      </c>
      <c r="B51" s="35"/>
      <c r="C51" s="37" t="s">
        <v>610</v>
      </c>
      <c r="D51" s="38" t="s">
        <v>73</v>
      </c>
      <c r="E51" s="48"/>
      <c r="F51" s="49">
        <v>8</v>
      </c>
      <c r="G51" s="48"/>
      <c r="H51" s="41">
        <v>1</v>
      </c>
      <c r="I51" s="42"/>
      <c r="J51" s="39"/>
      <c r="K51" s="42"/>
      <c r="L51" s="42"/>
      <c r="M51" s="43">
        <f t="shared" si="3"/>
        <v>0</v>
      </c>
      <c r="N51" s="33"/>
    </row>
    <row r="52" ht="22.5" customHeight="1">
      <c r="A52" s="34" t="s">
        <v>611</v>
      </c>
      <c r="B52" s="35"/>
      <c r="C52" s="37" t="s">
        <v>612</v>
      </c>
      <c r="D52" s="38" t="s">
        <v>73</v>
      </c>
      <c r="E52" s="48"/>
      <c r="F52" s="49">
        <v>12.6</v>
      </c>
      <c r="G52" s="48"/>
      <c r="H52" s="41">
        <v>1</v>
      </c>
      <c r="I52" s="42"/>
      <c r="J52" s="39"/>
      <c r="K52" s="42"/>
      <c r="L52" s="42"/>
      <c r="M52" s="43">
        <f t="shared" si="3"/>
        <v>0</v>
      </c>
      <c r="N52" s="33"/>
    </row>
    <row r="53" ht="22.5" customHeight="1">
      <c r="A53" s="34" t="s">
        <v>613</v>
      </c>
      <c r="B53" s="35"/>
      <c r="C53" s="37" t="s">
        <v>614</v>
      </c>
      <c r="D53" s="38" t="s">
        <v>43</v>
      </c>
      <c r="E53" s="50"/>
      <c r="F53" s="41">
        <v>2</v>
      </c>
      <c r="G53" s="50"/>
      <c r="H53" s="41">
        <v>1</v>
      </c>
      <c r="I53" s="42"/>
      <c r="J53" s="39"/>
      <c r="K53" s="42"/>
      <c r="L53" s="42"/>
      <c r="M53" s="43">
        <f t="shared" si="3"/>
        <v>0</v>
      </c>
      <c r="N53" s="33"/>
    </row>
    <row r="54" hidden="1" ht="31.5" customHeight="1">
      <c r="A54" s="44" t="s">
        <v>615</v>
      </c>
      <c r="B54" s="45"/>
      <c r="C54" s="45"/>
      <c r="D54" s="45"/>
      <c r="E54" s="45"/>
      <c r="F54" s="45"/>
      <c r="G54" s="45"/>
      <c r="H54" s="45"/>
      <c r="I54" s="45"/>
      <c r="J54" s="2"/>
      <c r="K54" s="2"/>
      <c r="L54" s="2"/>
      <c r="M54" s="46">
        <f>SUM(M$50:M$53)</f>
        <v>0</v>
      </c>
      <c r="N54" s="47"/>
    </row>
    <row r="55" ht="26.25" customHeight="1">
      <c r="A55" s="34" t="s">
        <v>616</v>
      </c>
      <c r="B55" s="35"/>
      <c r="C55" s="36" t="s">
        <v>617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22.5" customHeight="1">
      <c r="A56" s="34" t="s">
        <v>618</v>
      </c>
      <c r="B56" s="35"/>
      <c r="C56" s="37" t="s">
        <v>619</v>
      </c>
      <c r="D56" s="38" t="s">
        <v>43</v>
      </c>
      <c r="E56" s="50"/>
      <c r="F56" s="41">
        <v>2</v>
      </c>
      <c r="G56" s="50"/>
      <c r="H56" s="41">
        <v>1</v>
      </c>
      <c r="I56" s="42"/>
      <c r="J56" s="39"/>
      <c r="K56" s="42"/>
      <c r="L56" s="42"/>
      <c r="M56" s="43">
        <f t="shared" ref="M56:M60" si="4">IF(ISNUMBER($K56),IF(ISNUMBER($G56),ROUND($K56*$G56,2),ROUND($K56*$F56,2)),IF(ISNUMBER($G56),ROUND($I56*$G56,2),ROUND($I56*$F56,2)))</f>
        <v>0</v>
      </c>
      <c r="N56" s="33"/>
    </row>
    <row r="57" ht="22.5" customHeight="1">
      <c r="A57" s="34" t="s">
        <v>620</v>
      </c>
      <c r="B57" s="35"/>
      <c r="C57" s="37" t="s">
        <v>621</v>
      </c>
      <c r="D57" s="38"/>
      <c r="E57" s="62"/>
      <c r="F57" s="63">
        <v>0</v>
      </c>
      <c r="G57" s="62"/>
      <c r="H57" s="41">
        <v>1</v>
      </c>
      <c r="I57" s="42"/>
      <c r="J57" s="39"/>
      <c r="K57" s="42"/>
      <c r="L57" s="42"/>
      <c r="M57" s="43">
        <f t="shared" si="4"/>
        <v>0</v>
      </c>
      <c r="N57" s="33"/>
    </row>
    <row r="58" ht="18.75" customHeight="1">
      <c r="A58" s="34" t="s">
        <v>622</v>
      </c>
      <c r="B58" s="35"/>
      <c r="C58" s="37" t="s">
        <v>623</v>
      </c>
      <c r="D58" s="38" t="s">
        <v>43</v>
      </c>
      <c r="E58" s="50"/>
      <c r="F58" s="41">
        <v>1</v>
      </c>
      <c r="G58" s="50"/>
      <c r="H58" s="41">
        <v>1</v>
      </c>
      <c r="I58" s="42"/>
      <c r="J58" s="39"/>
      <c r="K58" s="42"/>
      <c r="L58" s="42"/>
      <c r="M58" s="43">
        <f t="shared" si="4"/>
        <v>0</v>
      </c>
      <c r="N58" s="33"/>
    </row>
    <row r="59" ht="22.5" customHeight="1">
      <c r="A59" s="34" t="s">
        <v>624</v>
      </c>
      <c r="B59" s="35"/>
      <c r="C59" s="37" t="s">
        <v>625</v>
      </c>
      <c r="D59" s="38"/>
      <c r="E59" s="62"/>
      <c r="F59" s="63">
        <v>0</v>
      </c>
      <c r="G59" s="62"/>
      <c r="H59" s="41">
        <v>1</v>
      </c>
      <c r="I59" s="42"/>
      <c r="J59" s="39"/>
      <c r="K59" s="42"/>
      <c r="L59" s="42"/>
      <c r="M59" s="43">
        <f t="shared" si="4"/>
        <v>0</v>
      </c>
      <c r="N59" s="33"/>
    </row>
    <row r="60" ht="29.25" customHeight="1">
      <c r="A60" s="34" t="s">
        <v>626</v>
      </c>
      <c r="B60" s="35"/>
      <c r="C60" s="37" t="s">
        <v>627</v>
      </c>
      <c r="D60" s="38" t="s">
        <v>43</v>
      </c>
      <c r="E60" s="50"/>
      <c r="F60" s="41">
        <v>1</v>
      </c>
      <c r="G60" s="50"/>
      <c r="H60" s="41">
        <v>1</v>
      </c>
      <c r="I60" s="42"/>
      <c r="J60" s="39"/>
      <c r="K60" s="42"/>
      <c r="L60" s="42"/>
      <c r="M60" s="43">
        <f t="shared" si="4"/>
        <v>0</v>
      </c>
      <c r="N60" s="33"/>
    </row>
    <row r="61" ht="22.5" customHeight="1">
      <c r="A61" s="34" t="s">
        <v>628</v>
      </c>
      <c r="B61" s="35"/>
      <c r="C61" s="37" t="s">
        <v>629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18.75" customHeight="1">
      <c r="A62" s="34" t="s">
        <v>630</v>
      </c>
      <c r="B62" s="35"/>
      <c r="C62" s="37" t="s">
        <v>631</v>
      </c>
      <c r="D62" s="38" t="s">
        <v>61</v>
      </c>
      <c r="E62" s="48"/>
      <c r="F62" s="49">
        <v>4</v>
      </c>
      <c r="G62" s="48"/>
      <c r="H62" s="41">
        <v>1</v>
      </c>
      <c r="I62" s="42"/>
      <c r="J62" s="39"/>
      <c r="K62" s="42"/>
      <c r="L62" s="42"/>
      <c r="M62" s="43">
        <f>IF(ISNUMBER($K62),IF(ISNUMBER($G62),ROUND($K62*$G62,2),ROUND($K62*$F62,2)),IF(ISNUMBER($G62),ROUND($I62*$G62,2),ROUND($I62*$F62,2)))</f>
        <v>0</v>
      </c>
      <c r="N62" s="33"/>
    </row>
    <row r="63" ht="22.5" customHeight="1">
      <c r="A63" s="34" t="s">
        <v>632</v>
      </c>
      <c r="B63" s="35"/>
      <c r="C63" s="37" t="s">
        <v>633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18.75" customHeight="1">
      <c r="A64" s="34" t="s">
        <v>634</v>
      </c>
      <c r="B64" s="35"/>
      <c r="C64" s="37" t="s">
        <v>635</v>
      </c>
      <c r="D64" s="38" t="s">
        <v>22</v>
      </c>
      <c r="E64" s="39"/>
      <c r="F64" s="40">
        <v>1</v>
      </c>
      <c r="G64" s="39"/>
      <c r="H64" s="41">
        <v>1</v>
      </c>
      <c r="I64" s="42"/>
      <c r="J64" s="39"/>
      <c r="K64" s="42"/>
      <c r="L64" s="42"/>
      <c r="M64" s="43">
        <f t="shared" ref="M64:M65" si="5">IF(ISNUMBER($K64),IF(ISNUMBER($G64),ROUND($K64*$G64,2),ROUND($K64*$F64,2)),IF(ISNUMBER($G64),ROUND($I64*$G64,2),ROUND($I64*$F64,2)))</f>
        <v>0</v>
      </c>
      <c r="N64" s="33"/>
    </row>
    <row r="65" ht="18.75" customHeight="1">
      <c r="A65" s="34" t="s">
        <v>636</v>
      </c>
      <c r="B65" s="35"/>
      <c r="C65" s="37" t="s">
        <v>637</v>
      </c>
      <c r="D65" s="38" t="s">
        <v>22</v>
      </c>
      <c r="E65" s="39"/>
      <c r="F65" s="40">
        <v>1</v>
      </c>
      <c r="G65" s="39"/>
      <c r="H65" s="41">
        <v>1</v>
      </c>
      <c r="I65" s="42"/>
      <c r="J65" s="39"/>
      <c r="K65" s="42"/>
      <c r="L65" s="42"/>
      <c r="M65" s="43">
        <f t="shared" si="5"/>
        <v>0</v>
      </c>
      <c r="N65" s="33"/>
    </row>
    <row r="66" hidden="1" ht="31.5" customHeight="1">
      <c r="A66" s="44" t="s">
        <v>638</v>
      </c>
      <c r="B66" s="45"/>
      <c r="C66" s="45"/>
      <c r="D66" s="45"/>
      <c r="E66" s="45"/>
      <c r="F66" s="45"/>
      <c r="G66" s="45"/>
      <c r="H66" s="45"/>
      <c r="I66" s="45"/>
      <c r="J66" s="2"/>
      <c r="K66" s="2"/>
      <c r="L66" s="2"/>
      <c r="M66" s="46">
        <f>SUM(M$56:M$60)+M$62+SUM(M$64:M$65)</f>
        <v>0</v>
      </c>
      <c r="N66" s="47"/>
    </row>
    <row r="67" ht="26.25" customHeight="1">
      <c r="A67" s="34" t="s">
        <v>639</v>
      </c>
      <c r="B67" s="35"/>
      <c r="C67" s="36" t="s">
        <v>640</v>
      </c>
      <c r="D67" s="29"/>
      <c r="E67" s="30"/>
      <c r="F67" s="31"/>
      <c r="G67" s="30"/>
      <c r="H67" s="31"/>
      <c r="I67" s="30"/>
      <c r="J67" s="30"/>
      <c r="K67" s="30"/>
      <c r="L67" s="30"/>
      <c r="M67" s="32"/>
      <c r="N67" s="33"/>
    </row>
    <row r="68" ht="22.5" customHeight="1">
      <c r="A68" s="34" t="s">
        <v>641</v>
      </c>
      <c r="B68" s="35"/>
      <c r="C68" s="37" t="s">
        <v>642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643</v>
      </c>
      <c r="B69" s="35"/>
      <c r="C69" s="37" t="s">
        <v>644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18.75" customHeight="1">
      <c r="A70" s="34" t="s">
        <v>645</v>
      </c>
      <c r="B70" s="35"/>
      <c r="C70" s="51" t="s">
        <v>646</v>
      </c>
      <c r="D70" s="38" t="s">
        <v>61</v>
      </c>
      <c r="E70" s="48"/>
      <c r="F70" s="49">
        <v>12</v>
      </c>
      <c r="G70" s="48"/>
      <c r="H70" s="41">
        <v>1</v>
      </c>
      <c r="I70" s="42"/>
      <c r="J70" s="39"/>
      <c r="K70" s="42"/>
      <c r="L70" s="42"/>
      <c r="M70" s="43">
        <f>IF(ISNUMBER($K70),IF(ISNUMBER($G70),ROUND($K70*$G70,2),ROUND($K70*$F70,2)),IF(ISNUMBER($G70),ROUND($I70*$G70,2),ROUND($I70*$F70,2)))</f>
        <v>0</v>
      </c>
      <c r="N70" s="33"/>
    </row>
    <row r="71" ht="20.25" customHeight="1">
      <c r="A71" s="53" t="s">
        <v>212</v>
      </c>
      <c r="B71" s="54"/>
      <c r="C71" s="55" t="s">
        <v>647</v>
      </c>
      <c r="D71" s="56"/>
      <c r="E71" s="2"/>
      <c r="F71" s="56"/>
      <c r="G71" s="57"/>
      <c r="H71" s="56"/>
      <c r="I71" s="58"/>
      <c r="J71" s="2"/>
      <c r="K71" s="2"/>
      <c r="L71" s="2"/>
      <c r="M71" s="59"/>
      <c r="N71" s="60"/>
    </row>
    <row r="72" ht="20.25" customHeight="1">
      <c r="A72" s="53"/>
      <c r="B72" s="54"/>
      <c r="C72" s="55" t="s">
        <v>648</v>
      </c>
      <c r="D72" s="56"/>
      <c r="E72" s="2"/>
      <c r="F72" s="56"/>
      <c r="G72" s="57"/>
      <c r="H72" s="56"/>
      <c r="I72" s="58"/>
      <c r="J72" s="2"/>
      <c r="K72" s="2"/>
      <c r="L72" s="2"/>
      <c r="M72" s="59"/>
      <c r="N72" s="60"/>
    </row>
    <row r="73" ht="20.25" customHeight="1">
      <c r="A73" s="53"/>
      <c r="B73" s="54"/>
      <c r="C73" s="55" t="s">
        <v>649</v>
      </c>
      <c r="D73" s="56"/>
      <c r="E73" s="2"/>
      <c r="F73" s="56"/>
      <c r="G73" s="57"/>
      <c r="H73" s="56"/>
      <c r="I73" s="58"/>
      <c r="J73" s="2"/>
      <c r="K73" s="2"/>
      <c r="L73" s="2"/>
      <c r="M73" s="59"/>
      <c r="N73" s="60"/>
    </row>
    <row r="74" ht="18.75" customHeight="1">
      <c r="A74" s="34" t="s">
        <v>650</v>
      </c>
      <c r="B74" s="35"/>
      <c r="C74" s="51" t="s">
        <v>651</v>
      </c>
      <c r="D74" s="38" t="s">
        <v>61</v>
      </c>
      <c r="E74" s="48"/>
      <c r="F74" s="49">
        <v>4</v>
      </c>
      <c r="G74" s="48"/>
      <c r="H74" s="41">
        <v>1</v>
      </c>
      <c r="I74" s="42"/>
      <c r="J74" s="39"/>
      <c r="K74" s="42"/>
      <c r="L74" s="42"/>
      <c r="M74" s="43">
        <f>IF(ISNUMBER($K74),IF(ISNUMBER($G74),ROUND($K74*$G74,2),ROUND($K74*$F74,2)),IF(ISNUMBER($G74),ROUND($I74*$G74,2),ROUND($I74*$F74,2)))</f>
        <v>0</v>
      </c>
      <c r="N74" s="33"/>
    </row>
    <row r="75" ht="20.25" customHeight="1">
      <c r="A75" s="53" t="s">
        <v>212</v>
      </c>
      <c r="B75" s="54"/>
      <c r="C75" s="55" t="s">
        <v>652</v>
      </c>
      <c r="D75" s="56"/>
      <c r="E75" s="2"/>
      <c r="F75" s="56"/>
      <c r="G75" s="57"/>
      <c r="H75" s="56"/>
      <c r="I75" s="58"/>
      <c r="J75" s="2"/>
      <c r="K75" s="2"/>
      <c r="L75" s="2"/>
      <c r="M75" s="59"/>
      <c r="N75" s="60"/>
    </row>
    <row r="76" ht="18.75" customHeight="1">
      <c r="A76" s="34" t="s">
        <v>653</v>
      </c>
      <c r="B76" s="35"/>
      <c r="C76" s="37" t="s">
        <v>654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18.75" customHeight="1">
      <c r="A77" s="34" t="s">
        <v>655</v>
      </c>
      <c r="B77" s="35"/>
      <c r="C77" s="51" t="s">
        <v>656</v>
      </c>
      <c r="D77" s="38" t="s">
        <v>61</v>
      </c>
      <c r="E77" s="48"/>
      <c r="F77" s="49">
        <v>8</v>
      </c>
      <c r="G77" s="48"/>
      <c r="H77" s="41">
        <v>1</v>
      </c>
      <c r="I77" s="42"/>
      <c r="J77" s="39"/>
      <c r="K77" s="42"/>
      <c r="L77" s="42"/>
      <c r="M77" s="43">
        <f>IF(ISNUMBER($K77),IF(ISNUMBER($G77),ROUND($K77*$G77,2),ROUND($K77*$F77,2)),IF(ISNUMBER($G77),ROUND($I77*$G77,2),ROUND($I77*$F77,2)))</f>
        <v>0</v>
      </c>
      <c r="N77" s="33"/>
    </row>
    <row r="78" ht="20.25" customHeight="1">
      <c r="A78" s="53" t="s">
        <v>212</v>
      </c>
      <c r="B78" s="54"/>
      <c r="C78" s="55" t="s">
        <v>657</v>
      </c>
      <c r="D78" s="56"/>
      <c r="E78" s="2"/>
      <c r="F78" s="56"/>
      <c r="G78" s="57"/>
      <c r="H78" s="56"/>
      <c r="I78" s="58"/>
      <c r="J78" s="2"/>
      <c r="K78" s="2"/>
      <c r="L78" s="2"/>
      <c r="M78" s="59"/>
      <c r="N78" s="60"/>
    </row>
    <row r="79" ht="20.25" customHeight="1">
      <c r="A79" s="53"/>
      <c r="B79" s="54"/>
      <c r="C79" s="55" t="s">
        <v>649</v>
      </c>
      <c r="D79" s="56"/>
      <c r="E79" s="2"/>
      <c r="F79" s="56"/>
      <c r="G79" s="57"/>
      <c r="H79" s="56"/>
      <c r="I79" s="58"/>
      <c r="J79" s="2"/>
      <c r="K79" s="2"/>
      <c r="L79" s="2"/>
      <c r="M79" s="59"/>
      <c r="N79" s="60"/>
    </row>
    <row r="80" ht="18.75" customHeight="1">
      <c r="A80" s="34" t="s">
        <v>658</v>
      </c>
      <c r="B80" s="35"/>
      <c r="C80" s="37" t="s">
        <v>659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18.75" customHeight="1">
      <c r="A81" s="34" t="s">
        <v>660</v>
      </c>
      <c r="B81" s="35"/>
      <c r="C81" s="51" t="s">
        <v>661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ref="M81:M82" si="6"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662</v>
      </c>
      <c r="B82" s="35"/>
      <c r="C82" s="51" t="s">
        <v>663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si="6"/>
        <v>0</v>
      </c>
      <c r="N82" s="33"/>
    </row>
    <row r="83" ht="22.5" customHeight="1">
      <c r="A83" s="34" t="s">
        <v>664</v>
      </c>
      <c r="B83" s="35"/>
      <c r="C83" s="37" t="s">
        <v>665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18.75" customHeight="1">
      <c r="A84" s="34" t="s">
        <v>666</v>
      </c>
      <c r="B84" s="35"/>
      <c r="C84" s="37" t="s">
        <v>667</v>
      </c>
      <c r="D84" s="38" t="s">
        <v>61</v>
      </c>
      <c r="E84" s="48"/>
      <c r="F84" s="49">
        <v>8</v>
      </c>
      <c r="G84" s="48"/>
      <c r="H84" s="41">
        <v>1</v>
      </c>
      <c r="I84" s="42"/>
      <c r="J84" s="39"/>
      <c r="K84" s="42"/>
      <c r="L84" s="42"/>
      <c r="M84" s="43">
        <f>IF(ISNUMBER($K84),IF(ISNUMBER($G84),ROUND($K84*$G84,2),ROUND($K84*$F84,2)),IF(ISNUMBER($G84),ROUND($I84*$G84,2),ROUND($I84*$F84,2)))</f>
        <v>0</v>
      </c>
      <c r="N84" s="33"/>
    </row>
    <row r="85" ht="20.25" customHeight="1">
      <c r="A85" s="53" t="s">
        <v>212</v>
      </c>
      <c r="B85" s="54"/>
      <c r="C85" s="55" t="s">
        <v>668</v>
      </c>
      <c r="D85" s="56"/>
      <c r="E85" s="2"/>
      <c r="F85" s="56"/>
      <c r="G85" s="57"/>
      <c r="H85" s="56"/>
      <c r="I85" s="58"/>
      <c r="J85" s="2"/>
      <c r="K85" s="2"/>
      <c r="L85" s="2"/>
      <c r="M85" s="59"/>
      <c r="N85" s="60"/>
    </row>
    <row r="86" ht="20.25" customHeight="1">
      <c r="A86" s="53"/>
      <c r="B86" s="54"/>
      <c r="C86" s="55" t="s">
        <v>669</v>
      </c>
      <c r="D86" s="56"/>
      <c r="E86" s="2"/>
      <c r="F86" s="56"/>
      <c r="G86" s="57"/>
      <c r="H86" s="56"/>
      <c r="I86" s="58"/>
      <c r="J86" s="2"/>
      <c r="K86" s="2"/>
      <c r="L86" s="2"/>
      <c r="M86" s="59"/>
      <c r="N86" s="60"/>
    </row>
    <row r="87" ht="18.75" customHeight="1">
      <c r="A87" s="34" t="s">
        <v>670</v>
      </c>
      <c r="B87" s="35"/>
      <c r="C87" s="37" t="s">
        <v>671</v>
      </c>
      <c r="D87" s="38" t="s">
        <v>61</v>
      </c>
      <c r="E87" s="48"/>
      <c r="F87" s="49">
        <v>4</v>
      </c>
      <c r="G87" s="48"/>
      <c r="H87" s="41">
        <v>1</v>
      </c>
      <c r="I87" s="42"/>
      <c r="J87" s="39"/>
      <c r="K87" s="42"/>
      <c r="L87" s="42"/>
      <c r="M87" s="43">
        <f>IF(ISNUMBER($K87),IF(ISNUMBER($G87),ROUND($K87*$G87,2),ROUND($K87*$F87,2)),IF(ISNUMBER($G87),ROUND($I87*$G87,2),ROUND($I87*$F87,2)))</f>
        <v>0</v>
      </c>
      <c r="N87" s="33"/>
    </row>
    <row r="88" ht="20.25" customHeight="1">
      <c r="A88" s="53" t="s">
        <v>212</v>
      </c>
      <c r="B88" s="54"/>
      <c r="C88" s="55" t="s">
        <v>672</v>
      </c>
      <c r="D88" s="56"/>
      <c r="E88" s="2"/>
      <c r="F88" s="56"/>
      <c r="G88" s="57"/>
      <c r="H88" s="56"/>
      <c r="I88" s="58"/>
      <c r="J88" s="2"/>
      <c r="K88" s="2"/>
      <c r="L88" s="2"/>
      <c r="M88" s="59"/>
      <c r="N88" s="60"/>
    </row>
    <row r="89" ht="22.5" customHeight="1">
      <c r="A89" s="34" t="s">
        <v>673</v>
      </c>
      <c r="B89" s="35"/>
      <c r="C89" s="37" t="s">
        <v>674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675</v>
      </c>
      <c r="B90" s="35"/>
      <c r="C90" s="37" t="s">
        <v>676</v>
      </c>
      <c r="D90" s="38" t="s">
        <v>43</v>
      </c>
      <c r="E90" s="50"/>
      <c r="F90" s="41">
        <v>1</v>
      </c>
      <c r="G90" s="50"/>
      <c r="H90" s="41">
        <v>1</v>
      </c>
      <c r="I90" s="42"/>
      <c r="J90" s="39"/>
      <c r="K90" s="42"/>
      <c r="L90" s="42"/>
      <c r="M90" s="43">
        <f t="shared" ref="M90:M97" si="7">IF(ISNUMBER($K90),IF(ISNUMBER($G90),ROUND($K90*$G90,2),ROUND($K90*$F90,2)),IF(ISNUMBER($G90),ROUND($I90*$G90,2),ROUND($I90*$F90,2)))</f>
        <v>0</v>
      </c>
      <c r="N90" s="33"/>
    </row>
    <row r="91" ht="18.75" customHeight="1">
      <c r="A91" s="34" t="s">
        <v>677</v>
      </c>
      <c r="B91" s="35"/>
      <c r="C91" s="37" t="s">
        <v>678</v>
      </c>
      <c r="D91" s="38" t="s">
        <v>43</v>
      </c>
      <c r="E91" s="50"/>
      <c r="F91" s="41">
        <v>1</v>
      </c>
      <c r="G91" s="50"/>
      <c r="H91" s="41">
        <v>1</v>
      </c>
      <c r="I91" s="42"/>
      <c r="J91" s="39"/>
      <c r="K91" s="42"/>
      <c r="L91" s="42"/>
      <c r="M91" s="43">
        <f t="shared" si="7"/>
        <v>0</v>
      </c>
      <c r="N91" s="33"/>
    </row>
    <row r="92" ht="18.75" customHeight="1">
      <c r="A92" s="34" t="s">
        <v>679</v>
      </c>
      <c r="B92" s="35"/>
      <c r="C92" s="37" t="s">
        <v>680</v>
      </c>
      <c r="D92" s="38" t="s">
        <v>43</v>
      </c>
      <c r="E92" s="50"/>
      <c r="F92" s="41">
        <v>1</v>
      </c>
      <c r="G92" s="50"/>
      <c r="H92" s="41">
        <v>1</v>
      </c>
      <c r="I92" s="42"/>
      <c r="J92" s="39"/>
      <c r="K92" s="42"/>
      <c r="L92" s="42"/>
      <c r="M92" s="43">
        <f t="shared" si="7"/>
        <v>0</v>
      </c>
      <c r="N92" s="33"/>
    </row>
    <row r="93" ht="29.25" customHeight="1">
      <c r="A93" s="34" t="s">
        <v>681</v>
      </c>
      <c r="B93" s="35"/>
      <c r="C93" s="37" t="s">
        <v>682</v>
      </c>
      <c r="D93" s="38" t="s">
        <v>43</v>
      </c>
      <c r="E93" s="50"/>
      <c r="F93" s="41">
        <v>1</v>
      </c>
      <c r="G93" s="50"/>
      <c r="H93" s="41">
        <v>1</v>
      </c>
      <c r="I93" s="42"/>
      <c r="J93" s="39"/>
      <c r="K93" s="42"/>
      <c r="L93" s="42"/>
      <c r="M93" s="43">
        <f t="shared" si="7"/>
        <v>0</v>
      </c>
      <c r="N93" s="33"/>
    </row>
    <row r="94" ht="18.75" customHeight="1">
      <c r="A94" s="34" t="s">
        <v>683</v>
      </c>
      <c r="B94" s="35"/>
      <c r="C94" s="37" t="s">
        <v>684</v>
      </c>
      <c r="D94" s="38" t="s">
        <v>43</v>
      </c>
      <c r="E94" s="50"/>
      <c r="F94" s="41">
        <v>1</v>
      </c>
      <c r="G94" s="50"/>
      <c r="H94" s="41">
        <v>1</v>
      </c>
      <c r="I94" s="42"/>
      <c r="J94" s="39"/>
      <c r="K94" s="42"/>
      <c r="L94" s="42"/>
      <c r="M94" s="43">
        <f t="shared" si="7"/>
        <v>0</v>
      </c>
      <c r="N94" s="33"/>
    </row>
    <row r="95" ht="18.75" customHeight="1">
      <c r="A95" s="34" t="s">
        <v>685</v>
      </c>
      <c r="B95" s="35"/>
      <c r="C95" s="37" t="s">
        <v>686</v>
      </c>
      <c r="D95" s="38" t="s">
        <v>43</v>
      </c>
      <c r="E95" s="50"/>
      <c r="F95" s="41">
        <v>1</v>
      </c>
      <c r="G95" s="50"/>
      <c r="H95" s="41">
        <v>1</v>
      </c>
      <c r="I95" s="42"/>
      <c r="J95" s="39"/>
      <c r="K95" s="42"/>
      <c r="L95" s="42"/>
      <c r="M95" s="43">
        <f t="shared" si="7"/>
        <v>0</v>
      </c>
      <c r="N95" s="33"/>
    </row>
    <row r="96" ht="18.75" customHeight="1">
      <c r="A96" s="34" t="s">
        <v>687</v>
      </c>
      <c r="B96" s="35"/>
      <c r="C96" s="37" t="s">
        <v>688</v>
      </c>
      <c r="D96" s="38" t="s">
        <v>43</v>
      </c>
      <c r="E96" s="50"/>
      <c r="F96" s="41">
        <v>1</v>
      </c>
      <c r="G96" s="50"/>
      <c r="H96" s="41">
        <v>1</v>
      </c>
      <c r="I96" s="42"/>
      <c r="J96" s="39"/>
      <c r="K96" s="42"/>
      <c r="L96" s="42"/>
      <c r="M96" s="43">
        <f t="shared" si="7"/>
        <v>0</v>
      </c>
      <c r="N96" s="33"/>
    </row>
    <row r="97" ht="29.25" customHeight="1">
      <c r="A97" s="34" t="s">
        <v>689</v>
      </c>
      <c r="B97" s="35"/>
      <c r="C97" s="37" t="s">
        <v>690</v>
      </c>
      <c r="D97" s="38" t="s">
        <v>43</v>
      </c>
      <c r="E97" s="50"/>
      <c r="F97" s="41">
        <v>1</v>
      </c>
      <c r="G97" s="50"/>
      <c r="H97" s="41">
        <v>1</v>
      </c>
      <c r="I97" s="42"/>
      <c r="J97" s="39"/>
      <c r="K97" s="42"/>
      <c r="L97" s="42"/>
      <c r="M97" s="43">
        <f t="shared" si="7"/>
        <v>0</v>
      </c>
      <c r="N97" s="33"/>
    </row>
    <row r="98" ht="22.5" customHeight="1">
      <c r="A98" s="34" t="s">
        <v>691</v>
      </c>
      <c r="B98" s="35"/>
      <c r="C98" s="37" t="s">
        <v>692</v>
      </c>
      <c r="D98" s="29"/>
      <c r="E98" s="30"/>
      <c r="F98" s="31"/>
      <c r="G98" s="30"/>
      <c r="H98" s="31"/>
      <c r="I98" s="30"/>
      <c r="J98" s="30"/>
      <c r="K98" s="30"/>
      <c r="L98" s="30"/>
      <c r="M98" s="32"/>
      <c r="N98" s="33"/>
    </row>
    <row r="99" ht="18.75" customHeight="1">
      <c r="A99" s="34" t="s">
        <v>693</v>
      </c>
      <c r="B99" s="35"/>
      <c r="C99" s="37" t="s">
        <v>694</v>
      </c>
      <c r="D99" s="38" t="s">
        <v>22</v>
      </c>
      <c r="E99" s="39"/>
      <c r="F99" s="40">
        <v>1</v>
      </c>
      <c r="G99" s="39"/>
      <c r="H99" s="41">
        <v>1</v>
      </c>
      <c r="I99" s="42"/>
      <c r="J99" s="39"/>
      <c r="K99" s="42"/>
      <c r="L99" s="42"/>
      <c r="M99" s="43">
        <f t="shared" ref="M99:M101" si="8">IF(ISNUMBER($K99),IF(ISNUMBER($G99),ROUND($K99*$G99,2),ROUND($K99*$F99,2)),IF(ISNUMBER($G99),ROUND($I99*$G99,2),ROUND($I99*$F99,2)))</f>
        <v>0</v>
      </c>
      <c r="N99" s="33"/>
    </row>
    <row r="100" ht="18.75" customHeight="1">
      <c r="A100" s="34" t="s">
        <v>695</v>
      </c>
      <c r="B100" s="35"/>
      <c r="C100" s="37" t="s">
        <v>696</v>
      </c>
      <c r="D100" s="38" t="s">
        <v>22</v>
      </c>
      <c r="E100" s="39"/>
      <c r="F100" s="40">
        <v>1</v>
      </c>
      <c r="G100" s="39"/>
      <c r="H100" s="41">
        <v>1</v>
      </c>
      <c r="I100" s="42"/>
      <c r="J100" s="39"/>
      <c r="K100" s="42"/>
      <c r="L100" s="42"/>
      <c r="M100" s="43">
        <f t="shared" si="8"/>
        <v>0</v>
      </c>
      <c r="N100" s="33"/>
    </row>
    <row r="101" ht="18.75" customHeight="1">
      <c r="A101" s="34" t="s">
        <v>697</v>
      </c>
      <c r="B101" s="35"/>
      <c r="C101" s="37" t="s">
        <v>698</v>
      </c>
      <c r="D101" s="38" t="s">
        <v>22</v>
      </c>
      <c r="E101" s="39"/>
      <c r="F101" s="40">
        <v>1</v>
      </c>
      <c r="G101" s="39"/>
      <c r="H101" s="41">
        <v>1</v>
      </c>
      <c r="I101" s="42"/>
      <c r="J101" s="39"/>
      <c r="K101" s="42"/>
      <c r="L101" s="42"/>
      <c r="M101" s="43">
        <f t="shared" si="8"/>
        <v>0</v>
      </c>
      <c r="N101" s="33"/>
    </row>
    <row r="102" hidden="1" ht="31.5" customHeight="1">
      <c r="A102" s="44" t="s">
        <v>699</v>
      </c>
      <c r="B102" s="45"/>
      <c r="C102" s="45"/>
      <c r="D102" s="45"/>
      <c r="E102" s="45"/>
      <c r="F102" s="45"/>
      <c r="G102" s="45"/>
      <c r="H102" s="45"/>
      <c r="I102" s="45"/>
      <c r="J102" s="2"/>
      <c r="K102" s="2"/>
      <c r="L102" s="2"/>
      <c r="M102" s="46">
        <f>M$70+M$74+M$77+SUM(M$81:M$82)+M$84+M$87+SUM(M$90:M$97)+SUM(M$99:M$101)</f>
        <v>0</v>
      </c>
      <c r="N102" s="47"/>
    </row>
    <row r="103" ht="26.25" customHeight="1">
      <c r="A103" s="34" t="s">
        <v>700</v>
      </c>
      <c r="B103" s="35"/>
      <c r="C103" s="36" t="s">
        <v>701</v>
      </c>
      <c r="D103" s="29"/>
      <c r="E103" s="30"/>
      <c r="F103" s="31"/>
      <c r="G103" s="30"/>
      <c r="H103" s="31"/>
      <c r="I103" s="30"/>
      <c r="J103" s="30"/>
      <c r="K103" s="30"/>
      <c r="L103" s="30"/>
      <c r="M103" s="32"/>
      <c r="N103" s="33"/>
    </row>
    <row r="104" ht="22.5" customHeight="1">
      <c r="A104" s="34" t="s">
        <v>702</v>
      </c>
      <c r="B104" s="35"/>
      <c r="C104" s="37" t="s">
        <v>703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29.25" customHeight="1">
      <c r="A105" s="34" t="s">
        <v>704</v>
      </c>
      <c r="B105" s="35"/>
      <c r="C105" s="37" t="s">
        <v>705</v>
      </c>
      <c r="D105" s="38" t="s">
        <v>43</v>
      </c>
      <c r="E105" s="50"/>
      <c r="F105" s="41">
        <v>1</v>
      </c>
      <c r="G105" s="50"/>
      <c r="H105" s="41">
        <v>1</v>
      </c>
      <c r="I105" s="42"/>
      <c r="J105" s="39"/>
      <c r="K105" s="42"/>
      <c r="L105" s="42"/>
      <c r="M105" s="43">
        <f t="shared" ref="M105:M109" si="9">IF(ISNUMBER($K105),IF(ISNUMBER($G105),ROUND($K105*$G105,2),ROUND($K105*$F105,2)),IF(ISNUMBER($G105),ROUND($I105*$G105,2),ROUND($I105*$F105,2)))</f>
        <v>0</v>
      </c>
      <c r="N105" s="33"/>
    </row>
    <row r="106" ht="29.25" customHeight="1">
      <c r="A106" s="34" t="s">
        <v>706</v>
      </c>
      <c r="B106" s="35"/>
      <c r="C106" s="37" t="s">
        <v>707</v>
      </c>
      <c r="D106" s="38" t="s">
        <v>43</v>
      </c>
      <c r="E106" s="50"/>
      <c r="F106" s="41">
        <v>1</v>
      </c>
      <c r="G106" s="50"/>
      <c r="H106" s="41">
        <v>1</v>
      </c>
      <c r="I106" s="42"/>
      <c r="J106" s="39"/>
      <c r="K106" s="42"/>
      <c r="L106" s="42"/>
      <c r="M106" s="43">
        <f t="shared" si="9"/>
        <v>0</v>
      </c>
      <c r="N106" s="33"/>
    </row>
    <row r="107" ht="22.5" customHeight="1">
      <c r="A107" s="34" t="s">
        <v>708</v>
      </c>
      <c r="B107" s="35"/>
      <c r="C107" s="37" t="s">
        <v>709</v>
      </c>
      <c r="D107" s="38"/>
      <c r="E107" s="62"/>
      <c r="F107" s="63">
        <v>0</v>
      </c>
      <c r="G107" s="62"/>
      <c r="H107" s="41">
        <v>1</v>
      </c>
      <c r="I107" s="42"/>
      <c r="J107" s="39"/>
      <c r="K107" s="42"/>
      <c r="L107" s="42"/>
      <c r="M107" s="43">
        <f t="shared" si="9"/>
        <v>0</v>
      </c>
      <c r="N107" s="33"/>
    </row>
    <row r="108" ht="18.75" customHeight="1">
      <c r="A108" s="34" t="s">
        <v>710</v>
      </c>
      <c r="B108" s="35"/>
      <c r="C108" s="37" t="s">
        <v>711</v>
      </c>
      <c r="D108" s="38" t="s">
        <v>43</v>
      </c>
      <c r="E108" s="50"/>
      <c r="F108" s="41">
        <v>1</v>
      </c>
      <c r="G108" s="50"/>
      <c r="H108" s="41">
        <v>1</v>
      </c>
      <c r="I108" s="42"/>
      <c r="J108" s="39"/>
      <c r="K108" s="42"/>
      <c r="L108" s="42"/>
      <c r="M108" s="43">
        <f t="shared" si="9"/>
        <v>0</v>
      </c>
      <c r="N108" s="33"/>
    </row>
    <row r="109" ht="22.5" customHeight="1">
      <c r="A109" s="34" t="s">
        <v>712</v>
      </c>
      <c r="B109" s="35"/>
      <c r="C109" s="37" t="s">
        <v>713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 t="shared" si="9"/>
        <v>0</v>
      </c>
      <c r="N109" s="33"/>
    </row>
    <row r="110" hidden="1" ht="31.5" customHeight="1">
      <c r="A110" s="44" t="s">
        <v>714</v>
      </c>
      <c r="B110" s="45"/>
      <c r="C110" s="45"/>
      <c r="D110" s="45"/>
      <c r="E110" s="45"/>
      <c r="F110" s="45"/>
      <c r="G110" s="45"/>
      <c r="H110" s="45"/>
      <c r="I110" s="45"/>
      <c r="J110" s="2"/>
      <c r="K110" s="2"/>
      <c r="L110" s="2"/>
      <c r="M110" s="46">
        <f>SUM(M$105:M$109)</f>
        <v>0</v>
      </c>
      <c r="N110" s="47"/>
    </row>
    <row r="111" ht="26.25" customHeight="1">
      <c r="A111" s="34" t="s">
        <v>715</v>
      </c>
      <c r="B111" s="35"/>
      <c r="C111" s="36" t="s">
        <v>716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22.5" customHeight="1">
      <c r="A112" s="34" t="s">
        <v>717</v>
      </c>
      <c r="B112" s="35"/>
      <c r="C112" s="37" t="s">
        <v>718</v>
      </c>
      <c r="D112" s="38" t="s">
        <v>43</v>
      </c>
      <c r="E112" s="50"/>
      <c r="F112" s="41">
        <v>1</v>
      </c>
      <c r="G112" s="50"/>
      <c r="H112" s="41">
        <v>1</v>
      </c>
      <c r="I112" s="42"/>
      <c r="J112" s="39"/>
      <c r="K112" s="42"/>
      <c r="L112" s="42"/>
      <c r="M112" s="43">
        <f t="shared" ref="M112:M115" si="10">IF(ISNUMBER($K112),IF(ISNUMBER($G112),ROUND($K112*$G112,2),ROUND($K112*$F112,2)),IF(ISNUMBER($G112),ROUND($I112*$G112,2),ROUND($I112*$F112,2)))</f>
        <v>0</v>
      </c>
      <c r="N112" s="33"/>
    </row>
    <row r="113" ht="22.5" customHeight="1">
      <c r="A113" s="34" t="s">
        <v>719</v>
      </c>
      <c r="B113" s="35"/>
      <c r="C113" s="37" t="s">
        <v>720</v>
      </c>
      <c r="D113" s="38" t="s">
        <v>43</v>
      </c>
      <c r="E113" s="50"/>
      <c r="F113" s="41">
        <v>1</v>
      </c>
      <c r="G113" s="50"/>
      <c r="H113" s="41">
        <v>1</v>
      </c>
      <c r="I113" s="42"/>
      <c r="J113" s="39"/>
      <c r="K113" s="42"/>
      <c r="L113" s="42"/>
      <c r="M113" s="43">
        <f t="shared" si="10"/>
        <v>0</v>
      </c>
      <c r="N113" s="33"/>
    </row>
    <row r="114" ht="22.5" customHeight="1">
      <c r="A114" s="34" t="s">
        <v>721</v>
      </c>
      <c r="B114" s="35"/>
      <c r="C114" s="37" t="s">
        <v>722</v>
      </c>
      <c r="D114" s="38" t="s">
        <v>43</v>
      </c>
      <c r="E114" s="50"/>
      <c r="F114" s="41">
        <v>1</v>
      </c>
      <c r="G114" s="50"/>
      <c r="H114" s="41">
        <v>1</v>
      </c>
      <c r="I114" s="42"/>
      <c r="J114" s="39"/>
      <c r="K114" s="42"/>
      <c r="L114" s="42"/>
      <c r="M114" s="43">
        <f t="shared" si="10"/>
        <v>0</v>
      </c>
      <c r="N114" s="33"/>
    </row>
    <row r="115" ht="22.5" customHeight="1">
      <c r="A115" s="34" t="s">
        <v>723</v>
      </c>
      <c r="B115" s="35"/>
      <c r="C115" s="37" t="s">
        <v>724</v>
      </c>
      <c r="D115" s="38" t="s">
        <v>43</v>
      </c>
      <c r="E115" s="50"/>
      <c r="F115" s="41">
        <v>1</v>
      </c>
      <c r="G115" s="50"/>
      <c r="H115" s="41">
        <v>1</v>
      </c>
      <c r="I115" s="42"/>
      <c r="J115" s="39"/>
      <c r="K115" s="42"/>
      <c r="L115" s="42"/>
      <c r="M115" s="43">
        <f t="shared" si="10"/>
        <v>0</v>
      </c>
      <c r="N115" s="33"/>
    </row>
    <row r="116" hidden="1" ht="31.5" customHeight="1">
      <c r="A116" s="44" t="s">
        <v>725</v>
      </c>
      <c r="B116" s="45"/>
      <c r="C116" s="45"/>
      <c r="D116" s="45"/>
      <c r="E116" s="45"/>
      <c r="F116" s="45"/>
      <c r="G116" s="45"/>
      <c r="H116" s="45"/>
      <c r="I116" s="45"/>
      <c r="J116" s="2"/>
      <c r="K116" s="2"/>
      <c r="L116" s="2"/>
      <c r="M116" s="46">
        <f>SUM(M$112:M$115)</f>
        <v>0</v>
      </c>
      <c r="N116" s="47"/>
    </row>
    <row r="117" ht="26.25" customHeight="1">
      <c r="A117" s="34" t="s">
        <v>726</v>
      </c>
      <c r="B117" s="35"/>
      <c r="C117" s="36" t="s">
        <v>513</v>
      </c>
      <c r="D117" s="29"/>
      <c r="E117" s="30"/>
      <c r="F117" s="31"/>
      <c r="G117" s="30"/>
      <c r="H117" s="31"/>
      <c r="I117" s="30"/>
      <c r="J117" s="30"/>
      <c r="K117" s="30"/>
      <c r="L117" s="30"/>
      <c r="M117" s="32"/>
      <c r="N117" s="33"/>
    </row>
    <row r="118" ht="22.5" customHeight="1">
      <c r="A118" s="34" t="s">
        <v>727</v>
      </c>
      <c r="B118" s="35"/>
      <c r="C118" s="37" t="s">
        <v>728</v>
      </c>
      <c r="D118" s="38" t="s">
        <v>22</v>
      </c>
      <c r="E118" s="39"/>
      <c r="F118" s="40">
        <v>1</v>
      </c>
      <c r="G118" s="39"/>
      <c r="H118" s="41">
        <v>1</v>
      </c>
      <c r="I118" s="42"/>
      <c r="J118" s="39"/>
      <c r="K118" s="42"/>
      <c r="L118" s="42"/>
      <c r="M118" s="43">
        <f t="shared" ref="M118:M119" si="11">IF(ISNUMBER($K118),IF(ISNUMBER($G118),ROUND($K118*$G118,2),ROUND($K118*$F118,2)),IF(ISNUMBER($G118),ROUND($I118*$G118,2),ROUND($I118*$F118,2)))</f>
        <v>0</v>
      </c>
      <c r="N118" s="33"/>
    </row>
    <row r="119" ht="22.5" customHeight="1">
      <c r="A119" s="34" t="s">
        <v>729</v>
      </c>
      <c r="B119" s="35"/>
      <c r="C119" s="37" t="s">
        <v>515</v>
      </c>
      <c r="D119" s="38" t="s">
        <v>22</v>
      </c>
      <c r="E119" s="39"/>
      <c r="F119" s="40">
        <v>1</v>
      </c>
      <c r="G119" s="39"/>
      <c r="H119" s="41">
        <v>1</v>
      </c>
      <c r="I119" s="42"/>
      <c r="J119" s="39"/>
      <c r="K119" s="42"/>
      <c r="L119" s="42"/>
      <c r="M119" s="43">
        <f t="shared" si="11"/>
        <v>0</v>
      </c>
      <c r="N119" s="33"/>
    </row>
    <row r="120" hidden="1" ht="31.5" customHeight="1">
      <c r="A120" s="44" t="s">
        <v>516</v>
      </c>
      <c r="B120" s="45"/>
      <c r="C120" s="45"/>
      <c r="D120" s="45"/>
      <c r="E120" s="45"/>
      <c r="F120" s="45"/>
      <c r="G120" s="45"/>
      <c r="H120" s="45"/>
      <c r="I120" s="45"/>
      <c r="J120" s="2"/>
      <c r="K120" s="2"/>
      <c r="L120" s="2"/>
      <c r="M120" s="46">
        <f>SUM(M$118:M$119)</f>
        <v>0</v>
      </c>
      <c r="N120" s="47"/>
    </row>
    <row r="121" ht="15" customHeight="1">
      <c r="A121" s="64" t="s">
        <v>730</v>
      </c>
      <c r="B121" s="65"/>
      <c r="C121" s="65"/>
      <c r="D121" s="65"/>
      <c r="E121" s="65"/>
      <c r="F121" s="65"/>
      <c r="G121" s="65"/>
      <c r="H121" s="65"/>
      <c r="I121" s="65"/>
      <c r="J121" s="2"/>
      <c r="K121" s="2"/>
      <c r="L121" s="2"/>
      <c r="M121" s="66">
        <f>M$11+SUM(M$19:M$20)+M$23+SUM(M$26:M$29)+M$32+SUM(M$35:M$37)+M$40+M$43+M$45+M$47+SUM(M$50:M$53)+SUM(M$56:M$60)+M$62+SUM(M$64:M$65)+M$70+M$74+M$77+SUM(M$81:M$82)+M$84+M$87+SUM(M$90:M$97)+SUM(M$99:M$101)+SUM(M$105:M$109)+SUM(M$112:M$115)+SUM(M$118:M$119)</f>
        <v>0</v>
      </c>
      <c r="N121" s="67"/>
    </row>
    <row r="122" ht="15" customHeight="1">
      <c r="A122" s="68" t="s">
        <v>518</v>
      </c>
      <c r="B122" s="69"/>
      <c r="C122" s="69"/>
      <c r="D122" s="69"/>
      <c r="E122" s="69"/>
      <c r="F122" s="69"/>
      <c r="G122" s="69"/>
      <c r="H122" s="69"/>
      <c r="I122" s="69"/>
      <c r="J122" s="2"/>
      <c r="K122" s="2"/>
      <c r="L122" s="2"/>
      <c r="M122" s="70">
        <f>(SUMIF($H$8:$H$120,1,$M$8:$M$120))*0.2</f>
        <v>0</v>
      </c>
      <c r="N122" s="67"/>
    </row>
    <row r="123" ht="15" customHeight="1">
      <c r="A123" s="71" t="s">
        <v>731</v>
      </c>
      <c r="B123" s="72"/>
      <c r="C123" s="72"/>
      <c r="D123" s="72"/>
      <c r="E123" s="72"/>
      <c r="F123" s="72"/>
      <c r="G123" s="72"/>
      <c r="H123" s="72"/>
      <c r="I123" s="72"/>
      <c r="J123" s="2"/>
      <c r="K123" s="2"/>
      <c r="L123" s="2"/>
      <c r="M123" s="73">
        <f>SUM(M$121:M$122)</f>
        <v>0</v>
      </c>
      <c r="N123" s="67"/>
    </row>
  </sheetData>
  <sheetProtection sheet="1" objects="1" scenarios="1" spinCount="100000" saltValue="DpBIlzXyT1kj/MogO533TM/ZagbADl2ru/9d0lwpKz6neeqKFiI43mvLe9CIPzXPXE7V9ID7600CdG3D/Ufn9A==" hashValue="lj5BLMh8BJYbhfk3jnvC4j2cnDSECKrPwZOralNR7FDFnZTPTGy7AQ+YUHxyoWe4YMn+kA/fjjt1Wq/MtDHxbw==" algorithmName="SHA-512" password="CB83"/>
  <mergeCells count="20">
    <mergeCell ref="A30:I30"/>
    <mergeCell ref="A33:I33"/>
    <mergeCell ref="A38:I38"/>
    <mergeCell ref="A41:I41"/>
    <mergeCell ref="A12:I12"/>
    <mergeCell ref="A21:I21"/>
    <mergeCell ref="A24:I24"/>
    <mergeCell ref="A1:M2"/>
    <mergeCell ref="A3:M4"/>
    <mergeCell ref="A5:M5"/>
    <mergeCell ref="A48:I48"/>
    <mergeCell ref="A54:I54"/>
    <mergeCell ref="A66:I66"/>
    <mergeCell ref="A102:I102"/>
    <mergeCell ref="A110:I110"/>
    <mergeCell ref="A123:I123"/>
    <mergeCell ref="A122:I122"/>
    <mergeCell ref="A121:I121"/>
    <mergeCell ref="A120:I120"/>
    <mergeCell ref="A116:I11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23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72" sqref="M17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732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733</v>
      </c>
      <c r="B8" s="27"/>
      <c r="C8" s="28" t="s">
        <v>734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735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736</v>
      </c>
      <c r="B10" s="35"/>
      <c r="C10" s="36" t="s">
        <v>737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738</v>
      </c>
      <c r="B11" s="35"/>
      <c r="C11" s="37" t="s">
        <v>739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740</v>
      </c>
      <c r="B12" s="35"/>
      <c r="C12" s="37" t="s">
        <v>741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742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743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744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745</v>
      </c>
      <c r="B16" s="35"/>
      <c r="C16" s="37" t="s">
        <v>746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747</v>
      </c>
      <c r="B17" s="35"/>
      <c r="C17" s="37" t="s">
        <v>748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749</v>
      </c>
      <c r="B18" s="35"/>
      <c r="C18" s="37" t="s">
        <v>750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751</v>
      </c>
      <c r="B19" s="35"/>
      <c r="C19" s="37" t="s">
        <v>752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753</v>
      </c>
      <c r="B20" s="35"/>
      <c r="C20" s="37" t="s">
        <v>754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755</v>
      </c>
      <c r="B21" s="35"/>
      <c r="C21" s="37" t="s">
        <v>756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757</v>
      </c>
      <c r="B22" s="35"/>
      <c r="C22" s="37" t="s">
        <v>758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759</v>
      </c>
      <c r="B23" s="35"/>
      <c r="C23" s="37" t="s">
        <v>760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ref="M23:M24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761</v>
      </c>
      <c r="B24" s="35"/>
      <c r="C24" s="37" t="s">
        <v>762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idden="1" ht="31.5" customHeight="1">
      <c r="A25" s="44" t="s">
        <v>151</v>
      </c>
      <c r="B25" s="45"/>
      <c r="C25" s="45"/>
      <c r="D25" s="45"/>
      <c r="E25" s="45"/>
      <c r="F25" s="45"/>
      <c r="G25" s="45"/>
      <c r="H25" s="45"/>
      <c r="I25" s="45"/>
      <c r="J25" s="2"/>
      <c r="K25" s="2"/>
      <c r="L25" s="2"/>
      <c r="M25" s="46">
        <f>SUM(M$16:M$18)+SUM(M$20:M$21)+SUM(M$23:M$24)</f>
        <v>0</v>
      </c>
      <c r="N25" s="47"/>
    </row>
    <row r="26" ht="26.25" customHeight="1">
      <c r="A26" s="34" t="s">
        <v>763</v>
      </c>
      <c r="B26" s="35"/>
      <c r="C26" s="36" t="s">
        <v>764</v>
      </c>
      <c r="D26" s="29"/>
      <c r="E26" s="30"/>
      <c r="F26" s="31"/>
      <c r="G26" s="30"/>
      <c r="H26" s="31"/>
      <c r="I26" s="30"/>
      <c r="J26" s="30"/>
      <c r="K26" s="30"/>
      <c r="L26" s="30"/>
      <c r="M26" s="32"/>
      <c r="N26" s="33"/>
    </row>
    <row r="27" ht="22.5" customHeight="1">
      <c r="A27" s="34" t="s">
        <v>765</v>
      </c>
      <c r="B27" s="35"/>
      <c r="C27" s="37" t="s">
        <v>764</v>
      </c>
      <c r="D27" s="38" t="s">
        <v>22</v>
      </c>
      <c r="E27" s="39"/>
      <c r="F27" s="40">
        <v>1</v>
      </c>
      <c r="G27" s="39"/>
      <c r="H27" s="41">
        <v>1</v>
      </c>
      <c r="I27" s="42"/>
      <c r="J27" s="39"/>
      <c r="K27" s="42"/>
      <c r="L27" s="42"/>
      <c r="M27" s="43">
        <f t="shared" ref="M27:M28" si="4">IF(ISNUMBER($K27),IF(ISNUMBER($G27),ROUND($K27*$G27,2),ROUND($K27*$F27,2)),IF(ISNUMBER($G27),ROUND($I27*$G27,2),ROUND($I27*$F27,2)))</f>
        <v>0</v>
      </c>
      <c r="N27" s="33"/>
    </row>
    <row r="28" ht="22.5" customHeight="1">
      <c r="A28" s="34" t="s">
        <v>766</v>
      </c>
      <c r="B28" s="35"/>
      <c r="C28" s="37" t="s">
        <v>767</v>
      </c>
      <c r="D28" s="38" t="s">
        <v>43</v>
      </c>
      <c r="E28" s="50"/>
      <c r="F28" s="41">
        <v>1</v>
      </c>
      <c r="G28" s="50"/>
      <c r="H28" s="41">
        <v>1</v>
      </c>
      <c r="I28" s="42"/>
      <c r="J28" s="39"/>
      <c r="K28" s="42"/>
      <c r="L28" s="42"/>
      <c r="M28" s="43">
        <f t="shared" si="4"/>
        <v>0</v>
      </c>
      <c r="N28" s="33"/>
    </row>
    <row r="29" ht="22.5" customHeight="1">
      <c r="A29" s="34" t="s">
        <v>768</v>
      </c>
      <c r="B29" s="35"/>
      <c r="C29" s="37" t="s">
        <v>769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29.25" customHeight="1">
      <c r="A30" s="34" t="s">
        <v>770</v>
      </c>
      <c r="B30" s="35"/>
      <c r="C30" s="37" t="s">
        <v>771</v>
      </c>
      <c r="D30" s="38" t="s">
        <v>43</v>
      </c>
      <c r="E30" s="50"/>
      <c r="F30" s="41">
        <v>1</v>
      </c>
      <c r="G30" s="50"/>
      <c r="H30" s="41">
        <v>1</v>
      </c>
      <c r="I30" s="42"/>
      <c r="J30" s="39"/>
      <c r="K30" s="42"/>
      <c r="L30" s="42"/>
      <c r="M30" s="43">
        <f t="shared" ref="M30:M32" si="5">IF(ISNUMBER($K30),IF(ISNUMBER($G30),ROUND($K30*$G30,2),ROUND($K30*$F30,2)),IF(ISNUMBER($G30),ROUND($I30*$G30,2),ROUND($I30*$F30,2)))</f>
        <v>0</v>
      </c>
      <c r="N30" s="33"/>
    </row>
    <row r="31" ht="18.75" customHeight="1">
      <c r="A31" s="34" t="s">
        <v>772</v>
      </c>
      <c r="B31" s="35"/>
      <c r="C31" s="37" t="s">
        <v>773</v>
      </c>
      <c r="D31" s="38" t="s">
        <v>43</v>
      </c>
      <c r="E31" s="50"/>
      <c r="F31" s="41">
        <v>1</v>
      </c>
      <c r="G31" s="50"/>
      <c r="H31" s="41">
        <v>1</v>
      </c>
      <c r="I31" s="42"/>
      <c r="J31" s="39"/>
      <c r="K31" s="42"/>
      <c r="L31" s="42"/>
      <c r="M31" s="43">
        <f t="shared" si="5"/>
        <v>0</v>
      </c>
      <c r="N31" s="33"/>
    </row>
    <row r="32" ht="22.5" customHeight="1">
      <c r="A32" s="34" t="s">
        <v>774</v>
      </c>
      <c r="B32" s="35"/>
      <c r="C32" s="37" t="s">
        <v>775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0.25" customHeight="1">
      <c r="A33" s="53" t="s">
        <v>212</v>
      </c>
      <c r="B33" s="54"/>
      <c r="C33" s="55" t="s">
        <v>776</v>
      </c>
      <c r="D33" s="56"/>
      <c r="E33" s="2"/>
      <c r="F33" s="56"/>
      <c r="G33" s="57"/>
      <c r="H33" s="56"/>
      <c r="I33" s="58"/>
      <c r="J33" s="2"/>
      <c r="K33" s="2"/>
      <c r="L33" s="2"/>
      <c r="M33" s="59"/>
      <c r="N33" s="60"/>
    </row>
    <row r="34" hidden="1" ht="31.5" customHeight="1">
      <c r="A34" s="44" t="s">
        <v>777</v>
      </c>
      <c r="B34" s="45"/>
      <c r="C34" s="45"/>
      <c r="D34" s="45"/>
      <c r="E34" s="45"/>
      <c r="F34" s="45"/>
      <c r="G34" s="45"/>
      <c r="H34" s="45"/>
      <c r="I34" s="45"/>
      <c r="J34" s="2"/>
      <c r="K34" s="2"/>
      <c r="L34" s="2"/>
      <c r="M34" s="46">
        <f>SUM(M$27:M$28)+SUM(M$30:M$32)</f>
        <v>0</v>
      </c>
      <c r="N34" s="47"/>
    </row>
    <row r="35" ht="26.25" customHeight="1">
      <c r="A35" s="34" t="s">
        <v>778</v>
      </c>
      <c r="B35" s="35"/>
      <c r="C35" s="36" t="s">
        <v>779</v>
      </c>
      <c r="D35" s="29"/>
      <c r="E35" s="30"/>
      <c r="F35" s="31"/>
      <c r="G35" s="30"/>
      <c r="H35" s="31"/>
      <c r="I35" s="30"/>
      <c r="J35" s="30"/>
      <c r="K35" s="30"/>
      <c r="L35" s="30"/>
      <c r="M35" s="32"/>
      <c r="N35" s="33"/>
    </row>
    <row r="36" ht="22.5" customHeight="1">
      <c r="A36" s="34" t="s">
        <v>780</v>
      </c>
      <c r="B36" s="35"/>
      <c r="C36" s="37" t="s">
        <v>781</v>
      </c>
      <c r="D36" s="38" t="s">
        <v>782</v>
      </c>
      <c r="E36" s="50"/>
      <c r="F36" s="41">
        <v>0</v>
      </c>
      <c r="G36" s="50"/>
      <c r="H36" s="41">
        <v>1</v>
      </c>
      <c r="I36" s="42"/>
      <c r="J36" s="39"/>
      <c r="K36" s="42"/>
      <c r="L36" s="42"/>
      <c r="M36" s="43">
        <f>IF(ISNUMBER($K36),IF(ISNUMBER($G36),ROUND($K36*$G36,2),ROUND($K36*$F36,2)),IF(ISNUMBER($G36),ROUND($I36*$G36,2),ROUND($I36*$F36,2)))</f>
        <v>0</v>
      </c>
      <c r="N36" s="33"/>
    </row>
    <row r="37" ht="22.5" customHeight="1">
      <c r="A37" s="34" t="s">
        <v>783</v>
      </c>
      <c r="B37" s="35"/>
      <c r="C37" s="37" t="s">
        <v>784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18.75" customHeight="1">
      <c r="A38" s="34" t="s">
        <v>785</v>
      </c>
      <c r="B38" s="35"/>
      <c r="C38" s="37" t="s">
        <v>786</v>
      </c>
      <c r="D38" s="38" t="s">
        <v>43</v>
      </c>
      <c r="E38" s="50"/>
      <c r="F38" s="41">
        <v>1</v>
      </c>
      <c r="G38" s="50"/>
      <c r="H38" s="41">
        <v>1</v>
      </c>
      <c r="I38" s="42"/>
      <c r="J38" s="39"/>
      <c r="K38" s="42"/>
      <c r="L38" s="42"/>
      <c r="M38" s="43">
        <f t="shared" ref="M38:M39" si="6">IF(ISNUMBER($K38),IF(ISNUMBER($G38),ROUND($K38*$G38,2),ROUND($K38*$F38,2)),IF(ISNUMBER($G38),ROUND($I38*$G38,2),ROUND($I38*$F38,2)))</f>
        <v>0</v>
      </c>
      <c r="N38" s="33"/>
    </row>
    <row r="39" ht="18.75" customHeight="1">
      <c r="A39" s="34" t="s">
        <v>787</v>
      </c>
      <c r="B39" s="35"/>
      <c r="C39" s="37" t="s">
        <v>788</v>
      </c>
      <c r="D39" s="38" t="s">
        <v>61</v>
      </c>
      <c r="E39" s="48"/>
      <c r="F39" s="49">
        <v>15</v>
      </c>
      <c r="G39" s="48"/>
      <c r="H39" s="41">
        <v>1</v>
      </c>
      <c r="I39" s="42"/>
      <c r="J39" s="39"/>
      <c r="K39" s="42"/>
      <c r="L39" s="42"/>
      <c r="M39" s="43">
        <f t="shared" si="6"/>
        <v>0</v>
      </c>
      <c r="N39" s="33"/>
    </row>
    <row r="40" ht="22.5" customHeight="1">
      <c r="A40" s="34" t="s">
        <v>789</v>
      </c>
      <c r="B40" s="35"/>
      <c r="C40" s="37" t="s">
        <v>790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18.75" customHeight="1">
      <c r="A41" s="34" t="s">
        <v>791</v>
      </c>
      <c r="B41" s="35"/>
      <c r="C41" s="37" t="s">
        <v>792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793</v>
      </c>
      <c r="B42" s="35"/>
      <c r="C42" s="51" t="s">
        <v>794</v>
      </c>
      <c r="D42" s="38" t="s">
        <v>61</v>
      </c>
      <c r="E42" s="48"/>
      <c r="F42" s="49">
        <v>185</v>
      </c>
      <c r="G42" s="48"/>
      <c r="H42" s="41">
        <v>1</v>
      </c>
      <c r="I42" s="42"/>
      <c r="J42" s="39"/>
      <c r="K42" s="42"/>
      <c r="L42" s="42"/>
      <c r="M42" s="43">
        <f t="shared" ref="M42:M45" si="7">IF(ISNUMBER($K42),IF(ISNUMBER($G42),ROUND($K42*$G42,2),ROUND($K42*$F42,2)),IF(ISNUMBER($G42),ROUND($I42*$G42,2),ROUND($I42*$F42,2)))</f>
        <v>0</v>
      </c>
      <c r="N42" s="33"/>
    </row>
    <row r="43" ht="18.75" customHeight="1">
      <c r="A43" s="34" t="s">
        <v>795</v>
      </c>
      <c r="B43" s="35"/>
      <c r="C43" s="51" t="s">
        <v>796</v>
      </c>
      <c r="D43" s="38" t="s">
        <v>61</v>
      </c>
      <c r="E43" s="48"/>
      <c r="F43" s="49">
        <v>25</v>
      </c>
      <c r="G43" s="48"/>
      <c r="H43" s="41">
        <v>1</v>
      </c>
      <c r="I43" s="42"/>
      <c r="J43" s="39"/>
      <c r="K43" s="42"/>
      <c r="L43" s="42"/>
      <c r="M43" s="43">
        <f t="shared" si="7"/>
        <v>0</v>
      </c>
      <c r="N43" s="33"/>
    </row>
    <row r="44" ht="18.75" customHeight="1">
      <c r="A44" s="34" t="s">
        <v>797</v>
      </c>
      <c r="B44" s="35"/>
      <c r="C44" s="37" t="s">
        <v>798</v>
      </c>
      <c r="D44" s="38" t="s">
        <v>22</v>
      </c>
      <c r="E44" s="39"/>
      <c r="F44" s="40">
        <v>1</v>
      </c>
      <c r="G44" s="39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799</v>
      </c>
      <c r="B45" s="35"/>
      <c r="C45" s="37" t="s">
        <v>800</v>
      </c>
      <c r="D45" s="38" t="s">
        <v>43</v>
      </c>
      <c r="E45" s="50"/>
      <c r="F45" s="41">
        <v>3</v>
      </c>
      <c r="G45" s="50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22.5" customHeight="1">
      <c r="A46" s="34" t="s">
        <v>801</v>
      </c>
      <c r="B46" s="35"/>
      <c r="C46" s="37" t="s">
        <v>802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18.75" customHeight="1">
      <c r="A47" s="34" t="s">
        <v>803</v>
      </c>
      <c r="B47" s="35"/>
      <c r="C47" s="37" t="s">
        <v>804</v>
      </c>
      <c r="D47" s="38"/>
      <c r="E47" s="62"/>
      <c r="F47" s="63">
        <v>0</v>
      </c>
      <c r="G47" s="62"/>
      <c r="H47" s="41">
        <v>1</v>
      </c>
      <c r="I47" s="42"/>
      <c r="J47" s="39"/>
      <c r="K47" s="42"/>
      <c r="L47" s="42"/>
      <c r="M47" s="43">
        <f t="shared" ref="M47:M54" si="8">IF(ISNUMBER($K47),IF(ISNUMBER($G47),ROUND($K47*$G47,2),ROUND($K47*$F47,2)),IF(ISNUMBER($G47),ROUND($I47*$G47,2),ROUND($I47*$F47,2)))</f>
        <v>0</v>
      </c>
      <c r="N47" s="33"/>
    </row>
    <row r="48" ht="18.75" customHeight="1">
      <c r="A48" s="34" t="s">
        <v>805</v>
      </c>
      <c r="B48" s="35"/>
      <c r="C48" s="51" t="s">
        <v>806</v>
      </c>
      <c r="D48" s="38" t="s">
        <v>22</v>
      </c>
      <c r="E48" s="39"/>
      <c r="F48" s="40">
        <v>1</v>
      </c>
      <c r="G48" s="39"/>
      <c r="H48" s="41">
        <v>1</v>
      </c>
      <c r="I48" s="42"/>
      <c r="J48" s="39"/>
      <c r="K48" s="42"/>
      <c r="L48" s="42"/>
      <c r="M48" s="43">
        <f t="shared" si="8"/>
        <v>0</v>
      </c>
      <c r="N48" s="33"/>
    </row>
    <row r="49" ht="18.75" customHeight="1">
      <c r="A49" s="34" t="s">
        <v>807</v>
      </c>
      <c r="B49" s="35"/>
      <c r="C49" s="37" t="s">
        <v>808</v>
      </c>
      <c r="D49" s="38"/>
      <c r="E49" s="62"/>
      <c r="F49" s="63">
        <v>0</v>
      </c>
      <c r="G49" s="62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809</v>
      </c>
      <c r="B50" s="35"/>
      <c r="C50" s="51" t="s">
        <v>810</v>
      </c>
      <c r="D50" s="38" t="s">
        <v>61</v>
      </c>
      <c r="E50" s="48"/>
      <c r="F50" s="49">
        <v>20</v>
      </c>
      <c r="G50" s="48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811</v>
      </c>
      <c r="B51" s="35"/>
      <c r="C51" s="51" t="s">
        <v>812</v>
      </c>
      <c r="D51" s="38" t="s">
        <v>22</v>
      </c>
      <c r="E51" s="39"/>
      <c r="F51" s="40">
        <v>1</v>
      </c>
      <c r="G51" s="39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813</v>
      </c>
      <c r="B52" s="35"/>
      <c r="C52" s="37" t="s">
        <v>814</v>
      </c>
      <c r="D52" s="38"/>
      <c r="E52" s="62"/>
      <c r="F52" s="63">
        <v>0</v>
      </c>
      <c r="G52" s="62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29.25" customHeight="1">
      <c r="A53" s="34" t="s">
        <v>815</v>
      </c>
      <c r="B53" s="35"/>
      <c r="C53" s="51" t="s">
        <v>816</v>
      </c>
      <c r="D53" s="38" t="s">
        <v>61</v>
      </c>
      <c r="E53" s="48"/>
      <c r="F53" s="49">
        <v>15</v>
      </c>
      <c r="G53" s="48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18.75" customHeight="1">
      <c r="A54" s="34" t="s">
        <v>817</v>
      </c>
      <c r="B54" s="35"/>
      <c r="C54" s="37" t="s">
        <v>818</v>
      </c>
      <c r="D54" s="38"/>
      <c r="E54" s="62"/>
      <c r="F54" s="63">
        <v>0</v>
      </c>
      <c r="G54" s="62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819</v>
      </c>
      <c r="B55" s="35"/>
      <c r="C55" s="51" t="s">
        <v>820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29.25" customHeight="1">
      <c r="A56" s="34" t="s">
        <v>821</v>
      </c>
      <c r="B56" s="35"/>
      <c r="C56" s="52" t="s">
        <v>822</v>
      </c>
      <c r="D56" s="38" t="s">
        <v>61</v>
      </c>
      <c r="E56" s="48"/>
      <c r="F56" s="49">
        <v>5</v>
      </c>
      <c r="G56" s="48"/>
      <c r="H56" s="41">
        <v>1</v>
      </c>
      <c r="I56" s="42"/>
      <c r="J56" s="39"/>
      <c r="K56" s="42"/>
      <c r="L56" s="42"/>
      <c r="M56" s="43">
        <f t="shared" ref="M56:M73" si="9">IF(ISNUMBER($K56),IF(ISNUMBER($G56),ROUND($K56*$G56,2),ROUND($K56*$F56,2)),IF(ISNUMBER($G56),ROUND($I56*$G56,2),ROUND($I56*$F56,2)))</f>
        <v>0</v>
      </c>
      <c r="N56" s="33"/>
    </row>
    <row r="57" ht="29.25" customHeight="1">
      <c r="A57" s="34" t="s">
        <v>823</v>
      </c>
      <c r="B57" s="35"/>
      <c r="C57" s="52" t="s">
        <v>824</v>
      </c>
      <c r="D57" s="38" t="s">
        <v>61</v>
      </c>
      <c r="E57" s="48"/>
      <c r="F57" s="49">
        <v>5</v>
      </c>
      <c r="G57" s="48"/>
      <c r="H57" s="41">
        <v>1</v>
      </c>
      <c r="I57" s="42"/>
      <c r="J57" s="39"/>
      <c r="K57" s="42"/>
      <c r="L57" s="42"/>
      <c r="M57" s="43">
        <f t="shared" si="9"/>
        <v>0</v>
      </c>
      <c r="N57" s="33"/>
    </row>
    <row r="58" ht="29.25" customHeight="1">
      <c r="A58" s="34" t="s">
        <v>825</v>
      </c>
      <c r="B58" s="35"/>
      <c r="C58" s="52" t="s">
        <v>826</v>
      </c>
      <c r="D58" s="38" t="s">
        <v>61</v>
      </c>
      <c r="E58" s="48"/>
      <c r="F58" s="49">
        <v>5</v>
      </c>
      <c r="G58" s="48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827</v>
      </c>
      <c r="B59" s="35"/>
      <c r="C59" s="52" t="s">
        <v>828</v>
      </c>
      <c r="D59" s="38" t="s">
        <v>61</v>
      </c>
      <c r="E59" s="48"/>
      <c r="F59" s="49">
        <v>5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829</v>
      </c>
      <c r="B60" s="35"/>
      <c r="C60" s="52" t="s">
        <v>830</v>
      </c>
      <c r="D60" s="38" t="s">
        <v>61</v>
      </c>
      <c r="E60" s="48"/>
      <c r="F60" s="49">
        <v>5</v>
      </c>
      <c r="G60" s="48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42" customHeight="1">
      <c r="A61" s="34" t="s">
        <v>831</v>
      </c>
      <c r="B61" s="35"/>
      <c r="C61" s="52" t="s">
        <v>832</v>
      </c>
      <c r="D61" s="38" t="s">
        <v>61</v>
      </c>
      <c r="E61" s="48"/>
      <c r="F61" s="49">
        <v>5</v>
      </c>
      <c r="G61" s="48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29.25" customHeight="1">
      <c r="A62" s="34" t="s">
        <v>833</v>
      </c>
      <c r="B62" s="35"/>
      <c r="C62" s="52" t="s">
        <v>834</v>
      </c>
      <c r="D62" s="38" t="s">
        <v>61</v>
      </c>
      <c r="E62" s="48"/>
      <c r="F62" s="49">
        <v>10</v>
      </c>
      <c r="G62" s="48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835</v>
      </c>
      <c r="B63" s="35"/>
      <c r="C63" s="52" t="s">
        <v>836</v>
      </c>
      <c r="D63" s="38" t="s">
        <v>61</v>
      </c>
      <c r="E63" s="48"/>
      <c r="F63" s="49">
        <v>15</v>
      </c>
      <c r="G63" s="48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837</v>
      </c>
      <c r="B64" s="35"/>
      <c r="C64" s="52" t="s">
        <v>838</v>
      </c>
      <c r="D64" s="38" t="s">
        <v>61</v>
      </c>
      <c r="E64" s="48"/>
      <c r="F64" s="49">
        <v>10</v>
      </c>
      <c r="G64" s="48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839</v>
      </c>
      <c r="B65" s="35"/>
      <c r="C65" s="52" t="s">
        <v>840</v>
      </c>
      <c r="D65" s="38" t="s">
        <v>61</v>
      </c>
      <c r="E65" s="48"/>
      <c r="F65" s="49">
        <v>15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841</v>
      </c>
      <c r="B66" s="35"/>
      <c r="C66" s="52" t="s">
        <v>842</v>
      </c>
      <c r="D66" s="38" t="s">
        <v>61</v>
      </c>
      <c r="E66" s="48"/>
      <c r="F66" s="49">
        <v>15</v>
      </c>
      <c r="G66" s="48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843</v>
      </c>
      <c r="B67" s="35"/>
      <c r="C67" s="52" t="s">
        <v>844</v>
      </c>
      <c r="D67" s="38" t="s">
        <v>61</v>
      </c>
      <c r="E67" s="48"/>
      <c r="F67" s="49">
        <v>10</v>
      </c>
      <c r="G67" s="48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845</v>
      </c>
      <c r="B68" s="35"/>
      <c r="C68" s="52" t="s">
        <v>846</v>
      </c>
      <c r="D68" s="38" t="s">
        <v>61</v>
      </c>
      <c r="E68" s="48"/>
      <c r="F68" s="49">
        <v>10</v>
      </c>
      <c r="G68" s="48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847</v>
      </c>
      <c r="B69" s="35"/>
      <c r="C69" s="52" t="s">
        <v>848</v>
      </c>
      <c r="D69" s="38" t="s">
        <v>61</v>
      </c>
      <c r="E69" s="48"/>
      <c r="F69" s="49">
        <v>10</v>
      </c>
      <c r="G69" s="48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849</v>
      </c>
      <c r="B70" s="35"/>
      <c r="C70" s="52" t="s">
        <v>850</v>
      </c>
      <c r="D70" s="38" t="s">
        <v>61</v>
      </c>
      <c r="E70" s="48"/>
      <c r="F70" s="49">
        <v>35</v>
      </c>
      <c r="G70" s="48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851</v>
      </c>
      <c r="B71" s="35"/>
      <c r="C71" s="52" t="s">
        <v>852</v>
      </c>
      <c r="D71" s="38" t="s">
        <v>61</v>
      </c>
      <c r="E71" s="48"/>
      <c r="F71" s="49">
        <v>25</v>
      </c>
      <c r="G71" s="48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853</v>
      </c>
      <c r="B72" s="35"/>
      <c r="C72" s="52" t="s">
        <v>854</v>
      </c>
      <c r="D72" s="38" t="s">
        <v>61</v>
      </c>
      <c r="E72" s="48"/>
      <c r="F72" s="49">
        <v>10</v>
      </c>
      <c r="G72" s="48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855</v>
      </c>
      <c r="B73" s="35"/>
      <c r="C73" s="52" t="s">
        <v>856</v>
      </c>
      <c r="D73" s="38" t="s">
        <v>61</v>
      </c>
      <c r="E73" s="48"/>
      <c r="F73" s="49">
        <v>20</v>
      </c>
      <c r="G73" s="48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18.75" customHeight="1">
      <c r="A74" s="34" t="s">
        <v>857</v>
      </c>
      <c r="B74" s="35"/>
      <c r="C74" s="51" t="s">
        <v>858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29.25" customHeight="1">
      <c r="A75" s="34" t="s">
        <v>859</v>
      </c>
      <c r="B75" s="35"/>
      <c r="C75" s="52" t="s">
        <v>860</v>
      </c>
      <c r="D75" s="38" t="s">
        <v>61</v>
      </c>
      <c r="E75" s="48"/>
      <c r="F75" s="49">
        <v>15</v>
      </c>
      <c r="G75" s="48"/>
      <c r="H75" s="41">
        <v>1</v>
      </c>
      <c r="I75" s="42"/>
      <c r="J75" s="39"/>
      <c r="K75" s="42"/>
      <c r="L75" s="42"/>
      <c r="M75" s="43">
        <f t="shared" ref="M75:M76" si="10">IF(ISNUMBER($K75),IF(ISNUMBER($G75),ROUND($K75*$G75,2),ROUND($K75*$F75,2)),IF(ISNUMBER($G75),ROUND($I75*$G75,2),ROUND($I75*$F75,2)))</f>
        <v>0</v>
      </c>
      <c r="N75" s="33"/>
    </row>
    <row r="76" ht="29.25" customHeight="1">
      <c r="A76" s="34" t="s">
        <v>861</v>
      </c>
      <c r="B76" s="35"/>
      <c r="C76" s="52" t="s">
        <v>862</v>
      </c>
      <c r="D76" s="38" t="s">
        <v>61</v>
      </c>
      <c r="E76" s="48"/>
      <c r="F76" s="49">
        <v>15</v>
      </c>
      <c r="G76" s="48"/>
      <c r="H76" s="41">
        <v>1</v>
      </c>
      <c r="I76" s="42"/>
      <c r="J76" s="39"/>
      <c r="K76" s="42"/>
      <c r="L76" s="42"/>
      <c r="M76" s="43">
        <f t="shared" si="10"/>
        <v>0</v>
      </c>
      <c r="N76" s="33"/>
    </row>
    <row r="77" ht="18.75" customHeight="1">
      <c r="A77" s="34" t="s">
        <v>863</v>
      </c>
      <c r="B77" s="35"/>
      <c r="C77" s="51" t="s">
        <v>864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29.25" customHeight="1">
      <c r="A78" s="34" t="s">
        <v>865</v>
      </c>
      <c r="B78" s="35"/>
      <c r="C78" s="52" t="s">
        <v>866</v>
      </c>
      <c r="D78" s="38" t="s">
        <v>61</v>
      </c>
      <c r="E78" s="48"/>
      <c r="F78" s="49">
        <v>25</v>
      </c>
      <c r="G78" s="48"/>
      <c r="H78" s="41">
        <v>1</v>
      </c>
      <c r="I78" s="42"/>
      <c r="J78" s="39"/>
      <c r="K78" s="42"/>
      <c r="L78" s="42"/>
      <c r="M78" s="43">
        <f t="shared" ref="M78:M79" si="11">IF(ISNUMBER($K78),IF(ISNUMBER($G78),ROUND($K78*$G78,2),ROUND($K78*$F78,2)),IF(ISNUMBER($G78),ROUND($I78*$G78,2),ROUND($I78*$F78,2)))</f>
        <v>0</v>
      </c>
      <c r="N78" s="33"/>
    </row>
    <row r="79" ht="29.25" customHeight="1">
      <c r="A79" s="34" t="s">
        <v>867</v>
      </c>
      <c r="B79" s="35"/>
      <c r="C79" s="52" t="s">
        <v>868</v>
      </c>
      <c r="D79" s="38" t="s">
        <v>61</v>
      </c>
      <c r="E79" s="48"/>
      <c r="F79" s="49">
        <v>25</v>
      </c>
      <c r="G79" s="48"/>
      <c r="H79" s="41">
        <v>1</v>
      </c>
      <c r="I79" s="42"/>
      <c r="J79" s="39"/>
      <c r="K79" s="42"/>
      <c r="L79" s="42"/>
      <c r="M79" s="43">
        <f t="shared" si="11"/>
        <v>0</v>
      </c>
      <c r="N79" s="33"/>
    </row>
    <row r="80" ht="18.75" customHeight="1">
      <c r="A80" s="34" t="s">
        <v>869</v>
      </c>
      <c r="B80" s="35"/>
      <c r="C80" s="51" t="s">
        <v>870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29.25" customHeight="1">
      <c r="A81" s="34" t="s">
        <v>871</v>
      </c>
      <c r="B81" s="35"/>
      <c r="C81" s="52" t="s">
        <v>872</v>
      </c>
      <c r="D81" s="38" t="s">
        <v>61</v>
      </c>
      <c r="E81" s="48"/>
      <c r="F81" s="49">
        <v>25</v>
      </c>
      <c r="G81" s="48"/>
      <c r="H81" s="41">
        <v>1</v>
      </c>
      <c r="I81" s="42"/>
      <c r="J81" s="39"/>
      <c r="K81" s="42"/>
      <c r="L81" s="42"/>
      <c r="M81" s="43">
        <f t="shared" ref="M81:M82" si="12">IF(ISNUMBER($K81),IF(ISNUMBER($G81),ROUND($K81*$G81,2),ROUND($K81*$F81,2)),IF(ISNUMBER($G81),ROUND($I81*$G81,2),ROUND($I81*$F81,2)))</f>
        <v>0</v>
      </c>
      <c r="N81" s="33"/>
    </row>
    <row r="82" ht="29.25" customHeight="1">
      <c r="A82" s="34" t="s">
        <v>873</v>
      </c>
      <c r="B82" s="35"/>
      <c r="C82" s="52" t="s">
        <v>874</v>
      </c>
      <c r="D82" s="38" t="s">
        <v>61</v>
      </c>
      <c r="E82" s="48"/>
      <c r="F82" s="49">
        <v>25</v>
      </c>
      <c r="G82" s="48"/>
      <c r="H82" s="41">
        <v>1</v>
      </c>
      <c r="I82" s="42"/>
      <c r="J82" s="39"/>
      <c r="K82" s="42"/>
      <c r="L82" s="42"/>
      <c r="M82" s="43">
        <f t="shared" si="12"/>
        <v>0</v>
      </c>
      <c r="N82" s="33"/>
    </row>
    <row r="83" ht="18.75" customHeight="1">
      <c r="A83" s="34" t="s">
        <v>875</v>
      </c>
      <c r="B83" s="35"/>
      <c r="C83" s="51" t="s">
        <v>876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29.25" customHeight="1">
      <c r="A84" s="34" t="s">
        <v>877</v>
      </c>
      <c r="B84" s="35"/>
      <c r="C84" s="52" t="s">
        <v>878</v>
      </c>
      <c r="D84" s="38" t="s">
        <v>61</v>
      </c>
      <c r="E84" s="48"/>
      <c r="F84" s="49">
        <v>60</v>
      </c>
      <c r="G84" s="48"/>
      <c r="H84" s="41">
        <v>1</v>
      </c>
      <c r="I84" s="42"/>
      <c r="J84" s="39"/>
      <c r="K84" s="42"/>
      <c r="L84" s="42"/>
      <c r="M84" s="43">
        <f t="shared" ref="M84:M85" si="13">IF(ISNUMBER($K84),IF(ISNUMBER($G84),ROUND($K84*$G84,2),ROUND($K84*$F84,2)),IF(ISNUMBER($G84),ROUND($I84*$G84,2),ROUND($I84*$F84,2)))</f>
        <v>0</v>
      </c>
      <c r="N84" s="33"/>
    </row>
    <row r="85" ht="29.25" customHeight="1">
      <c r="A85" s="34" t="s">
        <v>879</v>
      </c>
      <c r="B85" s="35"/>
      <c r="C85" s="52" t="s">
        <v>880</v>
      </c>
      <c r="D85" s="38" t="s">
        <v>43</v>
      </c>
      <c r="E85" s="50"/>
      <c r="F85" s="41">
        <v>2</v>
      </c>
      <c r="G85" s="50"/>
      <c r="H85" s="41">
        <v>1</v>
      </c>
      <c r="I85" s="42"/>
      <c r="J85" s="39"/>
      <c r="K85" s="42"/>
      <c r="L85" s="42"/>
      <c r="M85" s="43">
        <f t="shared" si="13"/>
        <v>0</v>
      </c>
      <c r="N85" s="33"/>
    </row>
    <row r="86" ht="18.75" customHeight="1">
      <c r="A86" s="34" t="s">
        <v>881</v>
      </c>
      <c r="B86" s="35"/>
      <c r="C86" s="51" t="s">
        <v>882</v>
      </c>
      <c r="D86" s="29"/>
      <c r="E86" s="30"/>
      <c r="F86" s="31"/>
      <c r="G86" s="30"/>
      <c r="H86" s="31"/>
      <c r="I86" s="30"/>
      <c r="J86" s="30"/>
      <c r="K86" s="30"/>
      <c r="L86" s="30"/>
      <c r="M86" s="32"/>
      <c r="N86" s="33"/>
    </row>
    <row r="87" ht="29.25" customHeight="1">
      <c r="A87" s="34" t="s">
        <v>883</v>
      </c>
      <c r="B87" s="35"/>
      <c r="C87" s="52" t="s">
        <v>884</v>
      </c>
      <c r="D87" s="38" t="s">
        <v>61</v>
      </c>
      <c r="E87" s="48"/>
      <c r="F87" s="49">
        <v>15</v>
      </c>
      <c r="G87" s="48"/>
      <c r="H87" s="41">
        <v>1</v>
      </c>
      <c r="I87" s="42"/>
      <c r="J87" s="39"/>
      <c r="K87" s="42"/>
      <c r="L87" s="42"/>
      <c r="M87" s="43">
        <f t="shared" ref="M87:M88" si="14">IF(ISNUMBER($K87),IF(ISNUMBER($G87),ROUND($K87*$G87,2),ROUND($K87*$F87,2)),IF(ISNUMBER($G87),ROUND($I87*$G87,2),ROUND($I87*$F87,2)))</f>
        <v>0</v>
      </c>
      <c r="N87" s="33"/>
    </row>
    <row r="88" ht="29.25" customHeight="1">
      <c r="A88" s="34" t="s">
        <v>885</v>
      </c>
      <c r="B88" s="35"/>
      <c r="C88" s="52" t="s">
        <v>886</v>
      </c>
      <c r="D88" s="38" t="s">
        <v>61</v>
      </c>
      <c r="E88" s="48"/>
      <c r="F88" s="49">
        <v>15</v>
      </c>
      <c r="G88" s="48"/>
      <c r="H88" s="41">
        <v>1</v>
      </c>
      <c r="I88" s="42"/>
      <c r="J88" s="39"/>
      <c r="K88" s="42"/>
      <c r="L88" s="42"/>
      <c r="M88" s="43">
        <f t="shared" si="14"/>
        <v>0</v>
      </c>
      <c r="N88" s="33"/>
    </row>
    <row r="89" ht="22.5" customHeight="1">
      <c r="A89" s="34" t="s">
        <v>887</v>
      </c>
      <c r="B89" s="35"/>
      <c r="C89" s="37" t="s">
        <v>888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889</v>
      </c>
      <c r="B90" s="35"/>
      <c r="C90" s="37" t="s">
        <v>890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891</v>
      </c>
      <c r="B91" s="35"/>
      <c r="C91" s="51" t="s">
        <v>892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29.25" customHeight="1">
      <c r="A92" s="34" t="s">
        <v>893</v>
      </c>
      <c r="B92" s="35"/>
      <c r="C92" s="52" t="s">
        <v>894</v>
      </c>
      <c r="D92" s="38" t="s">
        <v>43</v>
      </c>
      <c r="E92" s="50"/>
      <c r="F92" s="41">
        <v>6</v>
      </c>
      <c r="G92" s="50"/>
      <c r="H92" s="41">
        <v>1</v>
      </c>
      <c r="I92" s="42"/>
      <c r="J92" s="39"/>
      <c r="K92" s="42"/>
      <c r="L92" s="42"/>
      <c r="M92" s="43">
        <f>IF(ISNUMBER($K92),IF(ISNUMBER($G92),ROUND($K92*$G92,2),ROUND($K92*$F92,2)),IF(ISNUMBER($G92),ROUND($I92*$G92,2),ROUND($I92*$F92,2)))</f>
        <v>0</v>
      </c>
      <c r="N92" s="33"/>
    </row>
    <row r="93" ht="18.75" customHeight="1">
      <c r="A93" s="34" t="s">
        <v>895</v>
      </c>
      <c r="B93" s="35"/>
      <c r="C93" s="51" t="s">
        <v>896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29.25" customHeight="1">
      <c r="A94" s="34" t="s">
        <v>897</v>
      </c>
      <c r="B94" s="35"/>
      <c r="C94" s="52" t="s">
        <v>898</v>
      </c>
      <c r="D94" s="38" t="s">
        <v>43</v>
      </c>
      <c r="E94" s="50"/>
      <c r="F94" s="41">
        <v>8</v>
      </c>
      <c r="G94" s="50"/>
      <c r="H94" s="41">
        <v>1</v>
      </c>
      <c r="I94" s="42"/>
      <c r="J94" s="39"/>
      <c r="K94" s="42"/>
      <c r="L94" s="42"/>
      <c r="M94" s="43">
        <f t="shared" ref="M94:M101" si="15">IF(ISNUMBER($K94),IF(ISNUMBER($G94),ROUND($K94*$G94,2),ROUND($K94*$F94,2)),IF(ISNUMBER($G94),ROUND($I94*$G94,2),ROUND($I94*$F94,2)))</f>
        <v>0</v>
      </c>
      <c r="N94" s="33"/>
    </row>
    <row r="95" ht="29.25" customHeight="1">
      <c r="A95" s="34" t="s">
        <v>899</v>
      </c>
      <c r="B95" s="35"/>
      <c r="C95" s="52" t="s">
        <v>900</v>
      </c>
      <c r="D95" s="38" t="s">
        <v>43</v>
      </c>
      <c r="E95" s="50"/>
      <c r="F95" s="41">
        <v>1</v>
      </c>
      <c r="G95" s="50"/>
      <c r="H95" s="41">
        <v>1</v>
      </c>
      <c r="I95" s="42"/>
      <c r="J95" s="39"/>
      <c r="K95" s="42"/>
      <c r="L95" s="42"/>
      <c r="M95" s="43">
        <f t="shared" si="15"/>
        <v>0</v>
      </c>
      <c r="N95" s="33"/>
    </row>
    <row r="96" ht="29.25" customHeight="1">
      <c r="A96" s="34" t="s">
        <v>901</v>
      </c>
      <c r="B96" s="35"/>
      <c r="C96" s="52" t="s">
        <v>902</v>
      </c>
      <c r="D96" s="38" t="s">
        <v>43</v>
      </c>
      <c r="E96" s="50"/>
      <c r="F96" s="41">
        <v>1</v>
      </c>
      <c r="G96" s="50"/>
      <c r="H96" s="41">
        <v>1</v>
      </c>
      <c r="I96" s="42"/>
      <c r="J96" s="39"/>
      <c r="K96" s="42"/>
      <c r="L96" s="42"/>
      <c r="M96" s="43">
        <f t="shared" si="15"/>
        <v>0</v>
      </c>
      <c r="N96" s="33"/>
    </row>
    <row r="97" ht="18.75" customHeight="1">
      <c r="A97" s="34" t="s">
        <v>903</v>
      </c>
      <c r="B97" s="35"/>
      <c r="C97" s="51" t="s">
        <v>904</v>
      </c>
      <c r="D97" s="38"/>
      <c r="E97" s="62"/>
      <c r="F97" s="63">
        <v>0</v>
      </c>
      <c r="G97" s="62"/>
      <c r="H97" s="41">
        <v>1</v>
      </c>
      <c r="I97" s="42"/>
      <c r="J97" s="39"/>
      <c r="K97" s="42"/>
      <c r="L97" s="42"/>
      <c r="M97" s="43">
        <f t="shared" si="15"/>
        <v>0</v>
      </c>
      <c r="N97" s="33"/>
    </row>
    <row r="98" ht="29.25" customHeight="1">
      <c r="A98" s="34" t="s">
        <v>905</v>
      </c>
      <c r="B98" s="35"/>
      <c r="C98" s="52" t="s">
        <v>906</v>
      </c>
      <c r="D98" s="38" t="s">
        <v>43</v>
      </c>
      <c r="E98" s="50"/>
      <c r="F98" s="41">
        <v>1</v>
      </c>
      <c r="G98" s="50"/>
      <c r="H98" s="41">
        <v>1</v>
      </c>
      <c r="I98" s="42"/>
      <c r="J98" s="39"/>
      <c r="K98" s="42"/>
      <c r="L98" s="42"/>
      <c r="M98" s="43">
        <f t="shared" si="15"/>
        <v>0</v>
      </c>
      <c r="N98" s="33"/>
    </row>
    <row r="99" ht="29.25" customHeight="1">
      <c r="A99" s="34" t="s">
        <v>907</v>
      </c>
      <c r="B99" s="35"/>
      <c r="C99" s="52" t="s">
        <v>908</v>
      </c>
      <c r="D99" s="38" t="s">
        <v>43</v>
      </c>
      <c r="E99" s="50"/>
      <c r="F99" s="41">
        <v>2</v>
      </c>
      <c r="G99" s="50"/>
      <c r="H99" s="41">
        <v>1</v>
      </c>
      <c r="I99" s="42"/>
      <c r="J99" s="39"/>
      <c r="K99" s="42"/>
      <c r="L99" s="42"/>
      <c r="M99" s="43">
        <f t="shared" si="15"/>
        <v>0</v>
      </c>
      <c r="N99" s="33"/>
    </row>
    <row r="100" ht="29.25" customHeight="1">
      <c r="A100" s="34" t="s">
        <v>909</v>
      </c>
      <c r="B100" s="35"/>
      <c r="C100" s="52" t="s">
        <v>910</v>
      </c>
      <c r="D100" s="38" t="s">
        <v>43</v>
      </c>
      <c r="E100" s="50"/>
      <c r="F100" s="41">
        <v>1</v>
      </c>
      <c r="G100" s="50"/>
      <c r="H100" s="41">
        <v>1</v>
      </c>
      <c r="I100" s="42"/>
      <c r="J100" s="39"/>
      <c r="K100" s="42"/>
      <c r="L100" s="42"/>
      <c r="M100" s="43">
        <f t="shared" si="15"/>
        <v>0</v>
      </c>
      <c r="N100" s="33"/>
    </row>
    <row r="101" ht="29.25" customHeight="1">
      <c r="A101" s="34" t="s">
        <v>911</v>
      </c>
      <c r="B101" s="35"/>
      <c r="C101" s="52" t="s">
        <v>912</v>
      </c>
      <c r="D101" s="38" t="s">
        <v>43</v>
      </c>
      <c r="E101" s="50"/>
      <c r="F101" s="41">
        <v>1</v>
      </c>
      <c r="G101" s="50"/>
      <c r="H101" s="41">
        <v>1</v>
      </c>
      <c r="I101" s="42"/>
      <c r="J101" s="39"/>
      <c r="K101" s="42"/>
      <c r="L101" s="42"/>
      <c r="M101" s="43">
        <f t="shared" si="15"/>
        <v>0</v>
      </c>
      <c r="N101" s="33"/>
    </row>
    <row r="102" ht="18.75" customHeight="1">
      <c r="A102" s="34" t="s">
        <v>913</v>
      </c>
      <c r="B102" s="35"/>
      <c r="C102" s="37" t="s">
        <v>914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18.75" customHeight="1">
      <c r="A103" s="34" t="s">
        <v>915</v>
      </c>
      <c r="B103" s="35"/>
      <c r="C103" s="51" t="s">
        <v>916</v>
      </c>
      <c r="D103" s="38" t="s">
        <v>43</v>
      </c>
      <c r="E103" s="50"/>
      <c r="F103" s="41">
        <v>2</v>
      </c>
      <c r="G103" s="50"/>
      <c r="H103" s="41">
        <v>1</v>
      </c>
      <c r="I103" s="42"/>
      <c r="J103" s="39"/>
      <c r="K103" s="42"/>
      <c r="L103" s="42"/>
      <c r="M103" s="43">
        <f t="shared" ref="M103:M111" si="16">IF(ISNUMBER($K103),IF(ISNUMBER($G103),ROUND($K103*$G103,2),ROUND($K103*$F103,2)),IF(ISNUMBER($G103),ROUND($I103*$G103,2),ROUND($I103*$F103,2)))</f>
        <v>0</v>
      </c>
      <c r="N103" s="33"/>
    </row>
    <row r="104" ht="18.75" customHeight="1">
      <c r="A104" s="34" t="s">
        <v>917</v>
      </c>
      <c r="B104" s="35"/>
      <c r="C104" s="37" t="s">
        <v>918</v>
      </c>
      <c r="D104" s="38"/>
      <c r="E104" s="62"/>
      <c r="F104" s="63">
        <v>0</v>
      </c>
      <c r="G104" s="62"/>
      <c r="H104" s="41">
        <v>1</v>
      </c>
      <c r="I104" s="42"/>
      <c r="J104" s="39"/>
      <c r="K104" s="42"/>
      <c r="L104" s="42"/>
      <c r="M104" s="43">
        <f t="shared" si="16"/>
        <v>0</v>
      </c>
      <c r="N104" s="33"/>
    </row>
    <row r="105" ht="18.75" customHeight="1">
      <c r="A105" s="34" t="s">
        <v>919</v>
      </c>
      <c r="B105" s="35"/>
      <c r="C105" s="51" t="s">
        <v>920</v>
      </c>
      <c r="D105" s="38" t="s">
        <v>43</v>
      </c>
      <c r="E105" s="50"/>
      <c r="F105" s="41">
        <v>2</v>
      </c>
      <c r="G105" s="50"/>
      <c r="H105" s="41">
        <v>1</v>
      </c>
      <c r="I105" s="42"/>
      <c r="J105" s="39"/>
      <c r="K105" s="42"/>
      <c r="L105" s="42"/>
      <c r="M105" s="43">
        <f t="shared" si="16"/>
        <v>0</v>
      </c>
      <c r="N105" s="33"/>
    </row>
    <row r="106" ht="18.75" customHeight="1">
      <c r="A106" s="34" t="s">
        <v>921</v>
      </c>
      <c r="B106" s="35"/>
      <c r="C106" s="37" t="s">
        <v>922</v>
      </c>
      <c r="D106" s="38"/>
      <c r="E106" s="62"/>
      <c r="F106" s="63">
        <v>0</v>
      </c>
      <c r="G106" s="62"/>
      <c r="H106" s="41">
        <v>1</v>
      </c>
      <c r="I106" s="42"/>
      <c r="J106" s="39"/>
      <c r="K106" s="42"/>
      <c r="L106" s="42"/>
      <c r="M106" s="43">
        <f t="shared" si="16"/>
        <v>0</v>
      </c>
      <c r="N106" s="33"/>
    </row>
    <row r="107" ht="18.75" customHeight="1">
      <c r="A107" s="34" t="s">
        <v>923</v>
      </c>
      <c r="B107" s="35"/>
      <c r="C107" s="51" t="s">
        <v>924</v>
      </c>
      <c r="D107" s="38" t="s">
        <v>43</v>
      </c>
      <c r="E107" s="50"/>
      <c r="F107" s="41">
        <v>1</v>
      </c>
      <c r="G107" s="50"/>
      <c r="H107" s="41">
        <v>1</v>
      </c>
      <c r="I107" s="42"/>
      <c r="J107" s="39"/>
      <c r="K107" s="42"/>
      <c r="L107" s="42"/>
      <c r="M107" s="43">
        <f t="shared" si="16"/>
        <v>0</v>
      </c>
      <c r="N107" s="33"/>
    </row>
    <row r="108" ht="18.75" customHeight="1">
      <c r="A108" s="34" t="s">
        <v>925</v>
      </c>
      <c r="B108" s="35"/>
      <c r="C108" s="51" t="s">
        <v>926</v>
      </c>
      <c r="D108" s="38" t="s">
        <v>43</v>
      </c>
      <c r="E108" s="50"/>
      <c r="F108" s="41">
        <v>1</v>
      </c>
      <c r="G108" s="50"/>
      <c r="H108" s="41">
        <v>1</v>
      </c>
      <c r="I108" s="42"/>
      <c r="J108" s="39"/>
      <c r="K108" s="42"/>
      <c r="L108" s="42"/>
      <c r="M108" s="43">
        <f t="shared" si="16"/>
        <v>0</v>
      </c>
      <c r="N108" s="33"/>
    </row>
    <row r="109" ht="18.75" customHeight="1">
      <c r="A109" s="34" t="s">
        <v>927</v>
      </c>
      <c r="B109" s="35"/>
      <c r="C109" s="51" t="s">
        <v>928</v>
      </c>
      <c r="D109" s="38" t="s">
        <v>43</v>
      </c>
      <c r="E109" s="50"/>
      <c r="F109" s="41">
        <v>6</v>
      </c>
      <c r="G109" s="50"/>
      <c r="H109" s="41">
        <v>1</v>
      </c>
      <c r="I109" s="42"/>
      <c r="J109" s="39"/>
      <c r="K109" s="42"/>
      <c r="L109" s="42"/>
      <c r="M109" s="43">
        <f t="shared" si="16"/>
        <v>0</v>
      </c>
      <c r="N109" s="33"/>
    </row>
    <row r="110" ht="18.75" customHeight="1">
      <c r="A110" s="34" t="s">
        <v>929</v>
      </c>
      <c r="B110" s="35"/>
      <c r="C110" s="51" t="s">
        <v>930</v>
      </c>
      <c r="D110" s="38" t="s">
        <v>43</v>
      </c>
      <c r="E110" s="50"/>
      <c r="F110" s="41">
        <v>1</v>
      </c>
      <c r="G110" s="50"/>
      <c r="H110" s="41">
        <v>1</v>
      </c>
      <c r="I110" s="42"/>
      <c r="J110" s="39"/>
      <c r="K110" s="42"/>
      <c r="L110" s="42"/>
      <c r="M110" s="43">
        <f t="shared" si="16"/>
        <v>0</v>
      </c>
      <c r="N110" s="33"/>
    </row>
    <row r="111" ht="18.75" customHeight="1">
      <c r="A111" s="34" t="s">
        <v>931</v>
      </c>
      <c r="B111" s="35"/>
      <c r="C111" s="37" t="s">
        <v>932</v>
      </c>
      <c r="D111" s="38" t="s">
        <v>22</v>
      </c>
      <c r="E111" s="39"/>
      <c r="F111" s="40">
        <v>1</v>
      </c>
      <c r="G111" s="39"/>
      <c r="H111" s="41">
        <v>1</v>
      </c>
      <c r="I111" s="42"/>
      <c r="J111" s="39"/>
      <c r="K111" s="42"/>
      <c r="L111" s="42"/>
      <c r="M111" s="43">
        <f t="shared" si="16"/>
        <v>0</v>
      </c>
      <c r="N111" s="33"/>
    </row>
    <row r="112" ht="18.75" customHeight="1">
      <c r="A112" s="34" t="s">
        <v>933</v>
      </c>
      <c r="B112" s="35"/>
      <c r="C112" s="37" t="s">
        <v>934</v>
      </c>
      <c r="D112" s="29"/>
      <c r="E112" s="30"/>
      <c r="F112" s="31"/>
      <c r="G112" s="30"/>
      <c r="H112" s="31"/>
      <c r="I112" s="30"/>
      <c r="J112" s="30"/>
      <c r="K112" s="30"/>
      <c r="L112" s="30"/>
      <c r="M112" s="32"/>
      <c r="N112" s="33"/>
    </row>
    <row r="113" ht="18.75" customHeight="1">
      <c r="A113" s="34" t="s">
        <v>935</v>
      </c>
      <c r="B113" s="35"/>
      <c r="C113" s="51" t="s">
        <v>936</v>
      </c>
      <c r="D113" s="38" t="s">
        <v>43</v>
      </c>
      <c r="E113" s="50"/>
      <c r="F113" s="41">
        <v>4</v>
      </c>
      <c r="G113" s="50"/>
      <c r="H113" s="41">
        <v>1</v>
      </c>
      <c r="I113" s="42"/>
      <c r="J113" s="39"/>
      <c r="K113" s="42"/>
      <c r="L113" s="42"/>
      <c r="M113" s="43">
        <f t="shared" ref="M113:M114" si="17">IF(ISNUMBER($K113),IF(ISNUMBER($G113),ROUND($K113*$G113,2),ROUND($K113*$F113,2)),IF(ISNUMBER($G113),ROUND($I113*$G113,2),ROUND($I113*$F113,2)))</f>
        <v>0</v>
      </c>
      <c r="N113" s="33"/>
    </row>
    <row r="114" ht="18.75" customHeight="1">
      <c r="A114" s="34" t="s">
        <v>937</v>
      </c>
      <c r="B114" s="35"/>
      <c r="C114" s="51" t="s">
        <v>938</v>
      </c>
      <c r="D114" s="38" t="s">
        <v>43</v>
      </c>
      <c r="E114" s="50"/>
      <c r="F114" s="41">
        <v>1</v>
      </c>
      <c r="G114" s="50"/>
      <c r="H114" s="41">
        <v>1</v>
      </c>
      <c r="I114" s="42"/>
      <c r="J114" s="39"/>
      <c r="K114" s="42"/>
      <c r="L114" s="42"/>
      <c r="M114" s="43">
        <f t="shared" si="17"/>
        <v>0</v>
      </c>
      <c r="N114" s="33"/>
    </row>
    <row r="115" ht="18.75" customHeight="1">
      <c r="A115" s="34" t="s">
        <v>939</v>
      </c>
      <c r="B115" s="35"/>
      <c r="C115" s="37" t="s">
        <v>940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18.75" customHeight="1">
      <c r="A116" s="34" t="s">
        <v>941</v>
      </c>
      <c r="B116" s="35"/>
      <c r="C116" s="51" t="s">
        <v>942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29.25" customHeight="1">
      <c r="A117" s="34" t="s">
        <v>943</v>
      </c>
      <c r="B117" s="35"/>
      <c r="C117" s="52" t="s">
        <v>944</v>
      </c>
      <c r="D117" s="38" t="s">
        <v>43</v>
      </c>
      <c r="E117" s="50"/>
      <c r="F117" s="41">
        <v>1</v>
      </c>
      <c r="G117" s="50"/>
      <c r="H117" s="41">
        <v>1</v>
      </c>
      <c r="I117" s="42"/>
      <c r="J117" s="39"/>
      <c r="K117" s="42"/>
      <c r="L117" s="42"/>
      <c r="M117" s="43">
        <f t="shared" ref="M117:M124" si="18">IF(ISNUMBER($K117),IF(ISNUMBER($G117),ROUND($K117*$G117,2),ROUND($K117*$F117,2)),IF(ISNUMBER($G117),ROUND($I117*$G117,2),ROUND($I117*$F117,2)))</f>
        <v>0</v>
      </c>
      <c r="N117" s="33"/>
    </row>
    <row r="118" ht="29.25" customHeight="1">
      <c r="A118" s="34" t="s">
        <v>945</v>
      </c>
      <c r="B118" s="35"/>
      <c r="C118" s="52" t="s">
        <v>946</v>
      </c>
      <c r="D118" s="38" t="s">
        <v>43</v>
      </c>
      <c r="E118" s="50"/>
      <c r="F118" s="41">
        <v>2</v>
      </c>
      <c r="G118" s="50"/>
      <c r="H118" s="41">
        <v>1</v>
      </c>
      <c r="I118" s="42"/>
      <c r="J118" s="39"/>
      <c r="K118" s="42"/>
      <c r="L118" s="42"/>
      <c r="M118" s="43">
        <f t="shared" si="18"/>
        <v>0</v>
      </c>
      <c r="N118" s="33"/>
    </row>
    <row r="119" ht="29.25" customHeight="1">
      <c r="A119" s="34" t="s">
        <v>947</v>
      </c>
      <c r="B119" s="35"/>
      <c r="C119" s="52" t="s">
        <v>948</v>
      </c>
      <c r="D119" s="38" t="s">
        <v>22</v>
      </c>
      <c r="E119" s="39"/>
      <c r="F119" s="40">
        <v>1</v>
      </c>
      <c r="G119" s="39"/>
      <c r="H119" s="41">
        <v>1</v>
      </c>
      <c r="I119" s="42"/>
      <c r="J119" s="39"/>
      <c r="K119" s="42"/>
      <c r="L119" s="42"/>
      <c r="M119" s="43">
        <f t="shared" si="18"/>
        <v>0</v>
      </c>
      <c r="N119" s="33"/>
    </row>
    <row r="120" ht="29.25" customHeight="1">
      <c r="A120" s="34" t="s">
        <v>949</v>
      </c>
      <c r="B120" s="35"/>
      <c r="C120" s="52" t="s">
        <v>950</v>
      </c>
      <c r="D120" s="38" t="s">
        <v>43</v>
      </c>
      <c r="E120" s="50"/>
      <c r="F120" s="41">
        <v>2</v>
      </c>
      <c r="G120" s="50"/>
      <c r="H120" s="41">
        <v>1</v>
      </c>
      <c r="I120" s="42"/>
      <c r="J120" s="39"/>
      <c r="K120" s="42"/>
      <c r="L120" s="42"/>
      <c r="M120" s="43">
        <f t="shared" si="18"/>
        <v>0</v>
      </c>
      <c r="N120" s="33"/>
    </row>
    <row r="121" ht="18.75" customHeight="1">
      <c r="A121" s="34" t="s">
        <v>951</v>
      </c>
      <c r="B121" s="35"/>
      <c r="C121" s="51" t="s">
        <v>952</v>
      </c>
      <c r="D121" s="38" t="s">
        <v>43</v>
      </c>
      <c r="E121" s="50"/>
      <c r="F121" s="41">
        <v>1</v>
      </c>
      <c r="G121" s="50"/>
      <c r="H121" s="41">
        <v>1</v>
      </c>
      <c r="I121" s="42"/>
      <c r="J121" s="39"/>
      <c r="K121" s="42"/>
      <c r="L121" s="42"/>
      <c r="M121" s="43">
        <f t="shared" si="18"/>
        <v>0</v>
      </c>
      <c r="N121" s="33"/>
    </row>
    <row r="122" ht="18.75" customHeight="1">
      <c r="A122" s="34" t="s">
        <v>953</v>
      </c>
      <c r="B122" s="35"/>
      <c r="C122" s="51" t="s">
        <v>954</v>
      </c>
      <c r="D122" s="38" t="s">
        <v>43</v>
      </c>
      <c r="E122" s="50"/>
      <c r="F122" s="41">
        <v>1</v>
      </c>
      <c r="G122" s="50"/>
      <c r="H122" s="41">
        <v>1</v>
      </c>
      <c r="I122" s="42"/>
      <c r="J122" s="39"/>
      <c r="K122" s="42"/>
      <c r="L122" s="42"/>
      <c r="M122" s="43">
        <f t="shared" si="18"/>
        <v>0</v>
      </c>
      <c r="N122" s="33"/>
    </row>
    <row r="123" ht="18.75" customHeight="1">
      <c r="A123" s="34" t="s">
        <v>955</v>
      </c>
      <c r="B123" s="35"/>
      <c r="C123" s="51" t="s">
        <v>956</v>
      </c>
      <c r="D123" s="38" t="s">
        <v>43</v>
      </c>
      <c r="E123" s="50"/>
      <c r="F123" s="41">
        <v>1</v>
      </c>
      <c r="G123" s="50"/>
      <c r="H123" s="41">
        <v>1</v>
      </c>
      <c r="I123" s="42"/>
      <c r="J123" s="39"/>
      <c r="K123" s="42"/>
      <c r="L123" s="42"/>
      <c r="M123" s="43">
        <f t="shared" si="18"/>
        <v>0</v>
      </c>
      <c r="N123" s="33"/>
    </row>
    <row r="124" ht="18.75" customHeight="1">
      <c r="A124" s="34" t="s">
        <v>957</v>
      </c>
      <c r="B124" s="35"/>
      <c r="C124" s="51" t="s">
        <v>958</v>
      </c>
      <c r="D124" s="38" t="s">
        <v>43</v>
      </c>
      <c r="E124" s="50"/>
      <c r="F124" s="41">
        <v>1</v>
      </c>
      <c r="G124" s="50"/>
      <c r="H124" s="41">
        <v>1</v>
      </c>
      <c r="I124" s="42"/>
      <c r="J124" s="39"/>
      <c r="K124" s="42"/>
      <c r="L124" s="42"/>
      <c r="M124" s="43">
        <f t="shared" si="18"/>
        <v>0</v>
      </c>
      <c r="N124" s="33"/>
    </row>
    <row r="125" hidden="1" ht="31.5" customHeight="1">
      <c r="A125" s="44" t="s">
        <v>959</v>
      </c>
      <c r="B125" s="45"/>
      <c r="C125" s="45"/>
      <c r="D125" s="45"/>
      <c r="E125" s="45"/>
      <c r="F125" s="45"/>
      <c r="G125" s="45"/>
      <c r="H125" s="45"/>
      <c r="I125" s="45"/>
      <c r="J125" s="2"/>
      <c r="K125" s="2"/>
      <c r="L125" s="2"/>
      <c r="M125" s="46">
        <f>M$36+SUM(M$38:M$39)+SUM(M$42:M$45)+SUM(M$47:M$54)+SUM(M$56:M$73)+SUM(M$75:M$76)+SUM(M$78:M$79)+SUM(M$81:M$82)+SUM(M$84:M$85)+SUM(M$87:M$88)+M$92+SUM(M$94:M$101)+SUM(M$103:M$111)+SUM(M$113:M$114)+SUM(M$117:M$124)</f>
        <v>0</v>
      </c>
      <c r="N125" s="47"/>
    </row>
    <row r="126" ht="26.25" customHeight="1">
      <c r="A126" s="34" t="s">
        <v>960</v>
      </c>
      <c r="B126" s="35"/>
      <c r="C126" s="36" t="s">
        <v>961</v>
      </c>
      <c r="D126" s="29"/>
      <c r="E126" s="30"/>
      <c r="F126" s="31"/>
      <c r="G126" s="30"/>
      <c r="H126" s="31"/>
      <c r="I126" s="30"/>
      <c r="J126" s="30"/>
      <c r="K126" s="30"/>
      <c r="L126" s="30"/>
      <c r="M126" s="32"/>
      <c r="N126" s="33"/>
    </row>
    <row r="127" ht="22.5" customHeight="1">
      <c r="A127" s="34" t="s">
        <v>962</v>
      </c>
      <c r="B127" s="35"/>
      <c r="C127" s="37" t="s">
        <v>963</v>
      </c>
      <c r="D127" s="29"/>
      <c r="E127" s="30"/>
      <c r="F127" s="31"/>
      <c r="G127" s="30"/>
      <c r="H127" s="31"/>
      <c r="I127" s="30"/>
      <c r="J127" s="30"/>
      <c r="K127" s="30"/>
      <c r="L127" s="30"/>
      <c r="M127" s="32"/>
      <c r="N127" s="33"/>
    </row>
    <row r="128" ht="18.75" customHeight="1">
      <c r="A128" s="34" t="s">
        <v>964</v>
      </c>
      <c r="B128" s="35"/>
      <c r="C128" s="37" t="s">
        <v>965</v>
      </c>
      <c r="D128" s="38" t="s">
        <v>22</v>
      </c>
      <c r="E128" s="39"/>
      <c r="F128" s="40">
        <v>1</v>
      </c>
      <c r="G128" s="39"/>
      <c r="H128" s="41">
        <v>1</v>
      </c>
      <c r="I128" s="42"/>
      <c r="J128" s="39"/>
      <c r="K128" s="42"/>
      <c r="L128" s="42"/>
      <c r="M128" s="43">
        <f t="shared" ref="M128:M130" si="19">IF(ISNUMBER($K128),IF(ISNUMBER($G128),ROUND($K128*$G128,2),ROUND($K128*$F128,2)),IF(ISNUMBER($G128),ROUND($I128*$G128,2),ROUND($I128*$F128,2)))</f>
        <v>0</v>
      </c>
      <c r="N128" s="33"/>
    </row>
    <row r="129" ht="18.75" customHeight="1">
      <c r="A129" s="34" t="s">
        <v>966</v>
      </c>
      <c r="B129" s="35"/>
      <c r="C129" s="37" t="s">
        <v>967</v>
      </c>
      <c r="D129" s="38" t="s">
        <v>22</v>
      </c>
      <c r="E129" s="39"/>
      <c r="F129" s="40">
        <v>1</v>
      </c>
      <c r="G129" s="39"/>
      <c r="H129" s="41">
        <v>1</v>
      </c>
      <c r="I129" s="42"/>
      <c r="J129" s="39"/>
      <c r="K129" s="42"/>
      <c r="L129" s="42"/>
      <c r="M129" s="43">
        <f t="shared" si="19"/>
        <v>0</v>
      </c>
      <c r="N129" s="33"/>
    </row>
    <row r="130" ht="18.75" customHeight="1">
      <c r="A130" s="34" t="s">
        <v>968</v>
      </c>
      <c r="B130" s="35"/>
      <c r="C130" s="37" t="s">
        <v>969</v>
      </c>
      <c r="D130" s="38" t="s">
        <v>61</v>
      </c>
      <c r="E130" s="48"/>
      <c r="F130" s="49">
        <v>150</v>
      </c>
      <c r="G130" s="48"/>
      <c r="H130" s="41">
        <v>1</v>
      </c>
      <c r="I130" s="42"/>
      <c r="J130" s="39"/>
      <c r="K130" s="42"/>
      <c r="L130" s="42"/>
      <c r="M130" s="43">
        <f t="shared" si="19"/>
        <v>0</v>
      </c>
      <c r="N130" s="33"/>
    </row>
    <row r="131" ht="22.5" customHeight="1">
      <c r="A131" s="34" t="s">
        <v>970</v>
      </c>
      <c r="B131" s="35"/>
      <c r="C131" s="37" t="s">
        <v>971</v>
      </c>
      <c r="D131" s="29"/>
      <c r="E131" s="30"/>
      <c r="F131" s="31"/>
      <c r="G131" s="30"/>
      <c r="H131" s="31"/>
      <c r="I131" s="30"/>
      <c r="J131" s="30"/>
      <c r="K131" s="30"/>
      <c r="L131" s="30"/>
      <c r="M131" s="32"/>
      <c r="N131" s="33"/>
    </row>
    <row r="132" ht="18.75" customHeight="1">
      <c r="A132" s="34" t="s">
        <v>972</v>
      </c>
      <c r="B132" s="35"/>
      <c r="C132" s="37" t="s">
        <v>973</v>
      </c>
      <c r="D132" s="38" t="s">
        <v>61</v>
      </c>
      <c r="E132" s="48"/>
      <c r="F132" s="49">
        <v>50</v>
      </c>
      <c r="G132" s="48"/>
      <c r="H132" s="41">
        <v>1</v>
      </c>
      <c r="I132" s="42"/>
      <c r="J132" s="39"/>
      <c r="K132" s="42"/>
      <c r="L132" s="42"/>
      <c r="M132" s="43">
        <f t="shared" ref="M132:M134" si="20">IF(ISNUMBER($K132),IF(ISNUMBER($G132),ROUND($K132*$G132,2),ROUND($K132*$F132,2)),IF(ISNUMBER($G132),ROUND($I132*$G132,2),ROUND($I132*$F132,2)))</f>
        <v>0</v>
      </c>
      <c r="N132" s="33"/>
    </row>
    <row r="133" ht="22.5" customHeight="1">
      <c r="A133" s="34" t="s">
        <v>974</v>
      </c>
      <c r="B133" s="35"/>
      <c r="C133" s="37" t="s">
        <v>975</v>
      </c>
      <c r="D133" s="38"/>
      <c r="E133" s="62"/>
      <c r="F133" s="63">
        <v>0</v>
      </c>
      <c r="G133" s="62"/>
      <c r="H133" s="41">
        <v>1</v>
      </c>
      <c r="I133" s="42"/>
      <c r="J133" s="39"/>
      <c r="K133" s="42"/>
      <c r="L133" s="42"/>
      <c r="M133" s="43">
        <f t="shared" si="20"/>
        <v>0</v>
      </c>
      <c r="N133" s="33"/>
    </row>
    <row r="134" ht="18.75" customHeight="1">
      <c r="A134" s="34" t="s">
        <v>976</v>
      </c>
      <c r="B134" s="35"/>
      <c r="C134" s="37" t="s">
        <v>977</v>
      </c>
      <c r="D134" s="38" t="s">
        <v>61</v>
      </c>
      <c r="E134" s="48"/>
      <c r="F134" s="49">
        <v>35</v>
      </c>
      <c r="G134" s="48"/>
      <c r="H134" s="41">
        <v>1</v>
      </c>
      <c r="I134" s="42"/>
      <c r="J134" s="39"/>
      <c r="K134" s="42"/>
      <c r="L134" s="42"/>
      <c r="M134" s="43">
        <f t="shared" si="20"/>
        <v>0</v>
      </c>
      <c r="N134" s="33"/>
    </row>
    <row r="135" ht="22.5" customHeight="1">
      <c r="A135" s="34" t="s">
        <v>978</v>
      </c>
      <c r="B135" s="35"/>
      <c r="C135" s="37" t="s">
        <v>979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29.25" customHeight="1">
      <c r="A136" s="34" t="s">
        <v>980</v>
      </c>
      <c r="B136" s="35"/>
      <c r="C136" s="37" t="s">
        <v>981</v>
      </c>
      <c r="D136" s="38" t="s">
        <v>61</v>
      </c>
      <c r="E136" s="48"/>
      <c r="F136" s="49">
        <v>4</v>
      </c>
      <c r="G136" s="48"/>
      <c r="H136" s="41">
        <v>1</v>
      </c>
      <c r="I136" s="42"/>
      <c r="J136" s="39"/>
      <c r="K136" s="42"/>
      <c r="L136" s="42"/>
      <c r="M136" s="43">
        <f>IF(ISNUMBER($K136),IF(ISNUMBER($G136),ROUND($K136*$G136,2),ROUND($K136*$F136,2)),IF(ISNUMBER($G136),ROUND($I136*$G136,2),ROUND($I136*$F136,2)))</f>
        <v>0</v>
      </c>
      <c r="N136" s="33"/>
    </row>
    <row r="137" ht="22.5" customHeight="1">
      <c r="A137" s="34" t="s">
        <v>982</v>
      </c>
      <c r="B137" s="35"/>
      <c r="C137" s="37" t="s">
        <v>983</v>
      </c>
      <c r="D137" s="29"/>
      <c r="E137" s="30"/>
      <c r="F137" s="31"/>
      <c r="G137" s="30"/>
      <c r="H137" s="31"/>
      <c r="I137" s="30"/>
      <c r="J137" s="30"/>
      <c r="K137" s="30"/>
      <c r="L137" s="30"/>
      <c r="M137" s="32"/>
      <c r="N137" s="33"/>
    </row>
    <row r="138" ht="18.75" customHeight="1">
      <c r="A138" s="34" t="s">
        <v>984</v>
      </c>
      <c r="B138" s="35"/>
      <c r="C138" s="37" t="s">
        <v>977</v>
      </c>
      <c r="D138" s="38" t="s">
        <v>61</v>
      </c>
      <c r="E138" s="48"/>
      <c r="F138" s="49">
        <v>20</v>
      </c>
      <c r="G138" s="48"/>
      <c r="H138" s="41">
        <v>1</v>
      </c>
      <c r="I138" s="42"/>
      <c r="J138" s="39"/>
      <c r="K138" s="42"/>
      <c r="L138" s="42"/>
      <c r="M138" s="43">
        <f t="shared" ref="M138:M152" si="21">IF(ISNUMBER($K138),IF(ISNUMBER($G138),ROUND($K138*$G138,2),ROUND($K138*$F138,2)),IF(ISNUMBER($G138),ROUND($I138*$G138,2),ROUND($I138*$F138,2)))</f>
        <v>0</v>
      </c>
      <c r="N138" s="33"/>
    </row>
    <row r="139" ht="18.75" customHeight="1">
      <c r="A139" s="34" t="s">
        <v>985</v>
      </c>
      <c r="B139" s="35"/>
      <c r="C139" s="37" t="s">
        <v>986</v>
      </c>
      <c r="D139" s="38" t="s">
        <v>43</v>
      </c>
      <c r="E139" s="50"/>
      <c r="F139" s="41">
        <v>1</v>
      </c>
      <c r="G139" s="50"/>
      <c r="H139" s="41">
        <v>1</v>
      </c>
      <c r="I139" s="42"/>
      <c r="J139" s="39"/>
      <c r="K139" s="42"/>
      <c r="L139" s="42"/>
      <c r="M139" s="43">
        <f t="shared" si="21"/>
        <v>0</v>
      </c>
      <c r="N139" s="33"/>
    </row>
    <row r="140" ht="18.75" customHeight="1">
      <c r="A140" s="34" t="s">
        <v>987</v>
      </c>
      <c r="B140" s="35"/>
      <c r="C140" s="37" t="s">
        <v>988</v>
      </c>
      <c r="D140" s="38" t="s">
        <v>43</v>
      </c>
      <c r="E140" s="50"/>
      <c r="F140" s="41">
        <v>1</v>
      </c>
      <c r="G140" s="50"/>
      <c r="H140" s="41">
        <v>1</v>
      </c>
      <c r="I140" s="42"/>
      <c r="J140" s="39"/>
      <c r="K140" s="42"/>
      <c r="L140" s="42"/>
      <c r="M140" s="43">
        <f t="shared" si="21"/>
        <v>0</v>
      </c>
      <c r="N140" s="33"/>
    </row>
    <row r="141" ht="22.5" customHeight="1">
      <c r="A141" s="34" t="s">
        <v>989</v>
      </c>
      <c r="B141" s="35"/>
      <c r="C141" s="37" t="s">
        <v>990</v>
      </c>
      <c r="D141" s="38"/>
      <c r="E141" s="62"/>
      <c r="F141" s="63">
        <v>0</v>
      </c>
      <c r="G141" s="62"/>
      <c r="H141" s="41">
        <v>1</v>
      </c>
      <c r="I141" s="42"/>
      <c r="J141" s="39"/>
      <c r="K141" s="42"/>
      <c r="L141" s="42"/>
      <c r="M141" s="43">
        <f t="shared" si="21"/>
        <v>0</v>
      </c>
      <c r="N141" s="33"/>
    </row>
    <row r="142" ht="18.75" customHeight="1">
      <c r="A142" s="34" t="s">
        <v>991</v>
      </c>
      <c r="B142" s="35"/>
      <c r="C142" s="37" t="s">
        <v>992</v>
      </c>
      <c r="D142" s="38" t="s">
        <v>61</v>
      </c>
      <c r="E142" s="48"/>
      <c r="F142" s="49">
        <v>100</v>
      </c>
      <c r="G142" s="48"/>
      <c r="H142" s="41">
        <v>1</v>
      </c>
      <c r="I142" s="42"/>
      <c r="J142" s="39"/>
      <c r="K142" s="42"/>
      <c r="L142" s="42"/>
      <c r="M142" s="43">
        <f t="shared" si="21"/>
        <v>0</v>
      </c>
      <c r="N142" s="33"/>
    </row>
    <row r="143" ht="18.75" customHeight="1">
      <c r="A143" s="34" t="s">
        <v>993</v>
      </c>
      <c r="B143" s="35"/>
      <c r="C143" s="37" t="s">
        <v>994</v>
      </c>
      <c r="D143" s="38" t="s">
        <v>43</v>
      </c>
      <c r="E143" s="50"/>
      <c r="F143" s="41">
        <v>6</v>
      </c>
      <c r="G143" s="50"/>
      <c r="H143" s="41">
        <v>1</v>
      </c>
      <c r="I143" s="42"/>
      <c r="J143" s="39"/>
      <c r="K143" s="42"/>
      <c r="L143" s="42"/>
      <c r="M143" s="43">
        <f t="shared" si="21"/>
        <v>0</v>
      </c>
      <c r="N143" s="33"/>
    </row>
    <row r="144" ht="18.75" customHeight="1">
      <c r="A144" s="34" t="s">
        <v>995</v>
      </c>
      <c r="B144" s="35"/>
      <c r="C144" s="37" t="s">
        <v>996</v>
      </c>
      <c r="D144" s="38" t="s">
        <v>22</v>
      </c>
      <c r="E144" s="39"/>
      <c r="F144" s="40">
        <v>1</v>
      </c>
      <c r="G144" s="39"/>
      <c r="H144" s="41">
        <v>1</v>
      </c>
      <c r="I144" s="42"/>
      <c r="J144" s="39"/>
      <c r="K144" s="42"/>
      <c r="L144" s="42"/>
      <c r="M144" s="43">
        <f t="shared" si="21"/>
        <v>0</v>
      </c>
      <c r="N144" s="33"/>
    </row>
    <row r="145" ht="22.5" customHeight="1">
      <c r="A145" s="34" t="s">
        <v>997</v>
      </c>
      <c r="B145" s="35"/>
      <c r="C145" s="37" t="s">
        <v>998</v>
      </c>
      <c r="D145" s="38"/>
      <c r="E145" s="62"/>
      <c r="F145" s="63">
        <v>0</v>
      </c>
      <c r="G145" s="62"/>
      <c r="H145" s="41">
        <v>1</v>
      </c>
      <c r="I145" s="42"/>
      <c r="J145" s="39"/>
      <c r="K145" s="42"/>
      <c r="L145" s="42"/>
      <c r="M145" s="43">
        <f t="shared" si="21"/>
        <v>0</v>
      </c>
      <c r="N145" s="33"/>
    </row>
    <row r="146" ht="18.75" customHeight="1">
      <c r="A146" s="34" t="s">
        <v>999</v>
      </c>
      <c r="B146" s="35"/>
      <c r="C146" s="37" t="s">
        <v>992</v>
      </c>
      <c r="D146" s="38" t="s">
        <v>61</v>
      </c>
      <c r="E146" s="48"/>
      <c r="F146" s="49">
        <v>45</v>
      </c>
      <c r="G146" s="48"/>
      <c r="H146" s="41">
        <v>1</v>
      </c>
      <c r="I146" s="42"/>
      <c r="J146" s="39"/>
      <c r="K146" s="42"/>
      <c r="L146" s="42"/>
      <c r="M146" s="43">
        <f t="shared" si="21"/>
        <v>0</v>
      </c>
      <c r="N146" s="33"/>
    </row>
    <row r="147" ht="18.75" customHeight="1">
      <c r="A147" s="34" t="s">
        <v>1000</v>
      </c>
      <c r="B147" s="35"/>
      <c r="C147" s="37" t="s">
        <v>994</v>
      </c>
      <c r="D147" s="38" t="s">
        <v>43</v>
      </c>
      <c r="E147" s="50"/>
      <c r="F147" s="41">
        <v>3</v>
      </c>
      <c r="G147" s="50"/>
      <c r="H147" s="41">
        <v>1</v>
      </c>
      <c r="I147" s="42"/>
      <c r="J147" s="39"/>
      <c r="K147" s="42"/>
      <c r="L147" s="42"/>
      <c r="M147" s="43">
        <f t="shared" si="21"/>
        <v>0</v>
      </c>
      <c r="N147" s="33"/>
    </row>
    <row r="148" ht="18.75" customHeight="1">
      <c r="A148" s="34" t="s">
        <v>1001</v>
      </c>
      <c r="B148" s="35"/>
      <c r="C148" s="37" t="s">
        <v>996</v>
      </c>
      <c r="D148" s="38" t="s">
        <v>22</v>
      </c>
      <c r="E148" s="39"/>
      <c r="F148" s="40">
        <v>1</v>
      </c>
      <c r="G148" s="39"/>
      <c r="H148" s="41">
        <v>1</v>
      </c>
      <c r="I148" s="42"/>
      <c r="J148" s="39"/>
      <c r="K148" s="42"/>
      <c r="L148" s="42"/>
      <c r="M148" s="43">
        <f t="shared" si="21"/>
        <v>0</v>
      </c>
      <c r="N148" s="33"/>
    </row>
    <row r="149" ht="22.5" customHeight="1">
      <c r="A149" s="34" t="s">
        <v>1002</v>
      </c>
      <c r="B149" s="35"/>
      <c r="C149" s="37" t="s">
        <v>1003</v>
      </c>
      <c r="D149" s="38"/>
      <c r="E149" s="62"/>
      <c r="F149" s="63">
        <v>0</v>
      </c>
      <c r="G149" s="62"/>
      <c r="H149" s="41">
        <v>1</v>
      </c>
      <c r="I149" s="42"/>
      <c r="J149" s="39"/>
      <c r="K149" s="42"/>
      <c r="L149" s="42"/>
      <c r="M149" s="43">
        <f t="shared" si="21"/>
        <v>0</v>
      </c>
      <c r="N149" s="33"/>
    </row>
    <row r="150" ht="18.75" customHeight="1">
      <c r="A150" s="34" t="s">
        <v>1004</v>
      </c>
      <c r="B150" s="35"/>
      <c r="C150" s="37" t="s">
        <v>992</v>
      </c>
      <c r="D150" s="38" t="s">
        <v>61</v>
      </c>
      <c r="E150" s="48"/>
      <c r="F150" s="49">
        <v>30</v>
      </c>
      <c r="G150" s="48"/>
      <c r="H150" s="41">
        <v>1</v>
      </c>
      <c r="I150" s="42"/>
      <c r="J150" s="39"/>
      <c r="K150" s="42"/>
      <c r="L150" s="42"/>
      <c r="M150" s="43">
        <f t="shared" si="21"/>
        <v>0</v>
      </c>
      <c r="N150" s="33"/>
    </row>
    <row r="151" ht="18.75" customHeight="1">
      <c r="A151" s="34" t="s">
        <v>1005</v>
      </c>
      <c r="B151" s="35"/>
      <c r="C151" s="37" t="s">
        <v>994</v>
      </c>
      <c r="D151" s="38" t="s">
        <v>43</v>
      </c>
      <c r="E151" s="50"/>
      <c r="F151" s="41">
        <v>2</v>
      </c>
      <c r="G151" s="50"/>
      <c r="H151" s="41">
        <v>1</v>
      </c>
      <c r="I151" s="42"/>
      <c r="J151" s="39"/>
      <c r="K151" s="42"/>
      <c r="L151" s="42"/>
      <c r="M151" s="43">
        <f t="shared" si="21"/>
        <v>0</v>
      </c>
      <c r="N151" s="33"/>
    </row>
    <row r="152" ht="18.75" customHeight="1">
      <c r="A152" s="34" t="s">
        <v>1006</v>
      </c>
      <c r="B152" s="35"/>
      <c r="C152" s="37" t="s">
        <v>996</v>
      </c>
      <c r="D152" s="38" t="s">
        <v>22</v>
      </c>
      <c r="E152" s="39"/>
      <c r="F152" s="40">
        <v>1</v>
      </c>
      <c r="G152" s="39"/>
      <c r="H152" s="41">
        <v>1</v>
      </c>
      <c r="I152" s="42"/>
      <c r="J152" s="39"/>
      <c r="K152" s="42"/>
      <c r="L152" s="42"/>
      <c r="M152" s="43">
        <f t="shared" si="21"/>
        <v>0</v>
      </c>
      <c r="N152" s="33"/>
    </row>
    <row r="153" ht="22.5" customHeight="1">
      <c r="A153" s="34" t="s">
        <v>1007</v>
      </c>
      <c r="B153" s="35"/>
      <c r="C153" s="37" t="s">
        <v>1008</v>
      </c>
      <c r="D153" s="29"/>
      <c r="E153" s="30"/>
      <c r="F153" s="31"/>
      <c r="G153" s="30"/>
      <c r="H153" s="31"/>
      <c r="I153" s="30"/>
      <c r="J153" s="30"/>
      <c r="K153" s="30"/>
      <c r="L153" s="30"/>
      <c r="M153" s="32"/>
      <c r="N153" s="33"/>
    </row>
    <row r="154" ht="18.75" customHeight="1">
      <c r="A154" s="34" t="s">
        <v>1009</v>
      </c>
      <c r="B154" s="35"/>
      <c r="C154" s="37" t="s">
        <v>992</v>
      </c>
      <c r="D154" s="38" t="s">
        <v>61</v>
      </c>
      <c r="E154" s="48"/>
      <c r="F154" s="49">
        <v>30</v>
      </c>
      <c r="G154" s="48"/>
      <c r="H154" s="41">
        <v>1</v>
      </c>
      <c r="I154" s="42"/>
      <c r="J154" s="39"/>
      <c r="K154" s="42"/>
      <c r="L154" s="42"/>
      <c r="M154" s="43">
        <f t="shared" ref="M154:M156" si="22">IF(ISNUMBER($K154),IF(ISNUMBER($G154),ROUND($K154*$G154,2),ROUND($K154*$F154,2)),IF(ISNUMBER($G154),ROUND($I154*$G154,2),ROUND($I154*$F154,2)))</f>
        <v>0</v>
      </c>
      <c r="N154" s="33"/>
    </row>
    <row r="155" ht="18.75" customHeight="1">
      <c r="A155" s="34" t="s">
        <v>1010</v>
      </c>
      <c r="B155" s="35"/>
      <c r="C155" s="37" t="s">
        <v>994</v>
      </c>
      <c r="D155" s="38" t="s">
        <v>43</v>
      </c>
      <c r="E155" s="50"/>
      <c r="F155" s="41">
        <v>2</v>
      </c>
      <c r="G155" s="50"/>
      <c r="H155" s="41">
        <v>1</v>
      </c>
      <c r="I155" s="42"/>
      <c r="J155" s="39"/>
      <c r="K155" s="42"/>
      <c r="L155" s="42"/>
      <c r="M155" s="43">
        <f t="shared" si="22"/>
        <v>0</v>
      </c>
      <c r="N155" s="33"/>
    </row>
    <row r="156" ht="18.75" customHeight="1">
      <c r="A156" s="34" t="s">
        <v>1011</v>
      </c>
      <c r="B156" s="35"/>
      <c r="C156" s="37" t="s">
        <v>996</v>
      </c>
      <c r="D156" s="38" t="s">
        <v>22</v>
      </c>
      <c r="E156" s="39"/>
      <c r="F156" s="40">
        <v>1</v>
      </c>
      <c r="G156" s="39"/>
      <c r="H156" s="41">
        <v>1</v>
      </c>
      <c r="I156" s="42"/>
      <c r="J156" s="39"/>
      <c r="K156" s="42"/>
      <c r="L156" s="42"/>
      <c r="M156" s="43">
        <f t="shared" si="22"/>
        <v>0</v>
      </c>
      <c r="N156" s="33"/>
    </row>
    <row r="157" ht="22.5" customHeight="1">
      <c r="A157" s="34" t="s">
        <v>1012</v>
      </c>
      <c r="B157" s="35"/>
      <c r="C157" s="37" t="s">
        <v>1013</v>
      </c>
      <c r="D157" s="29"/>
      <c r="E157" s="30"/>
      <c r="F157" s="31"/>
      <c r="G157" s="30"/>
      <c r="H157" s="31"/>
      <c r="I157" s="30"/>
      <c r="J157" s="30"/>
      <c r="K157" s="30"/>
      <c r="L157" s="30"/>
      <c r="M157" s="32"/>
      <c r="N157" s="33"/>
    </row>
    <row r="158" ht="18.75" customHeight="1">
      <c r="A158" s="34" t="s">
        <v>1014</v>
      </c>
      <c r="B158" s="35"/>
      <c r="C158" s="37" t="s">
        <v>992</v>
      </c>
      <c r="D158" s="38" t="s">
        <v>61</v>
      </c>
      <c r="E158" s="48"/>
      <c r="F158" s="49">
        <v>30</v>
      </c>
      <c r="G158" s="48"/>
      <c r="H158" s="41">
        <v>1</v>
      </c>
      <c r="I158" s="42"/>
      <c r="J158" s="39"/>
      <c r="K158" s="42"/>
      <c r="L158" s="42"/>
      <c r="M158" s="43">
        <f t="shared" ref="M158:M160" si="23">IF(ISNUMBER($K158),IF(ISNUMBER($G158),ROUND($K158*$G158,2),ROUND($K158*$F158,2)),IF(ISNUMBER($G158),ROUND($I158*$G158,2),ROUND($I158*$F158,2)))</f>
        <v>0</v>
      </c>
      <c r="N158" s="33"/>
    </row>
    <row r="159" ht="18.75" customHeight="1">
      <c r="A159" s="34" t="s">
        <v>1015</v>
      </c>
      <c r="B159" s="35"/>
      <c r="C159" s="37" t="s">
        <v>994</v>
      </c>
      <c r="D159" s="38" t="s">
        <v>43</v>
      </c>
      <c r="E159" s="50"/>
      <c r="F159" s="41">
        <v>1</v>
      </c>
      <c r="G159" s="50"/>
      <c r="H159" s="41">
        <v>1</v>
      </c>
      <c r="I159" s="42"/>
      <c r="J159" s="39"/>
      <c r="K159" s="42"/>
      <c r="L159" s="42"/>
      <c r="M159" s="43">
        <f t="shared" si="23"/>
        <v>0</v>
      </c>
      <c r="N159" s="33"/>
    </row>
    <row r="160" ht="18.75" customHeight="1">
      <c r="A160" s="34" t="s">
        <v>1016</v>
      </c>
      <c r="B160" s="35"/>
      <c r="C160" s="37" t="s">
        <v>996</v>
      </c>
      <c r="D160" s="38" t="s">
        <v>22</v>
      </c>
      <c r="E160" s="39"/>
      <c r="F160" s="40">
        <v>1</v>
      </c>
      <c r="G160" s="39"/>
      <c r="H160" s="41">
        <v>1</v>
      </c>
      <c r="I160" s="42"/>
      <c r="J160" s="39"/>
      <c r="K160" s="42"/>
      <c r="L160" s="42"/>
      <c r="M160" s="43">
        <f t="shared" si="23"/>
        <v>0</v>
      </c>
      <c r="N160" s="33"/>
    </row>
    <row r="161" ht="22.5" customHeight="1">
      <c r="A161" s="34" t="s">
        <v>1017</v>
      </c>
      <c r="B161" s="35"/>
      <c r="C161" s="37" t="s">
        <v>1018</v>
      </c>
      <c r="D161" s="29"/>
      <c r="E161" s="30"/>
      <c r="F161" s="31"/>
      <c r="G161" s="30"/>
      <c r="H161" s="31"/>
      <c r="I161" s="30"/>
      <c r="J161" s="30"/>
      <c r="K161" s="30"/>
      <c r="L161" s="30"/>
      <c r="M161" s="32"/>
      <c r="N161" s="33"/>
    </row>
    <row r="162" ht="42" customHeight="1">
      <c r="A162" s="34" t="s">
        <v>1019</v>
      </c>
      <c r="B162" s="35"/>
      <c r="C162" s="37" t="s">
        <v>1020</v>
      </c>
      <c r="D162" s="38" t="s">
        <v>61</v>
      </c>
      <c r="E162" s="48"/>
      <c r="F162" s="49">
        <v>10</v>
      </c>
      <c r="G162" s="48"/>
      <c r="H162" s="41">
        <v>1</v>
      </c>
      <c r="I162" s="42"/>
      <c r="J162" s="39"/>
      <c r="K162" s="42"/>
      <c r="L162" s="42"/>
      <c r="M162" s="43">
        <f t="shared" ref="M162:M163" si="24">IF(ISNUMBER($K162),IF(ISNUMBER($G162),ROUND($K162*$G162,2),ROUND($K162*$F162,2)),IF(ISNUMBER($G162),ROUND($I162*$G162,2),ROUND($I162*$F162,2)))</f>
        <v>0</v>
      </c>
      <c r="N162" s="33"/>
    </row>
    <row r="163" ht="42" customHeight="1">
      <c r="A163" s="34" t="s">
        <v>1021</v>
      </c>
      <c r="B163" s="35"/>
      <c r="C163" s="37" t="s">
        <v>1022</v>
      </c>
      <c r="D163" s="38" t="s">
        <v>61</v>
      </c>
      <c r="E163" s="48"/>
      <c r="F163" s="49">
        <v>10</v>
      </c>
      <c r="G163" s="48"/>
      <c r="H163" s="41">
        <v>1</v>
      </c>
      <c r="I163" s="42"/>
      <c r="J163" s="39"/>
      <c r="K163" s="42"/>
      <c r="L163" s="42"/>
      <c r="M163" s="43">
        <f t="shared" si="24"/>
        <v>0</v>
      </c>
      <c r="N163" s="33"/>
    </row>
    <row r="164" hidden="1" ht="31.5" customHeight="1">
      <c r="A164" s="44" t="s">
        <v>1023</v>
      </c>
      <c r="B164" s="45"/>
      <c r="C164" s="45"/>
      <c r="D164" s="45"/>
      <c r="E164" s="45"/>
      <c r="F164" s="45"/>
      <c r="G164" s="45"/>
      <c r="H164" s="45"/>
      <c r="I164" s="45"/>
      <c r="J164" s="2"/>
      <c r="K164" s="2"/>
      <c r="L164" s="2"/>
      <c r="M164" s="46">
        <f>SUM(M$128:M$130)+SUM(M$132:M$134)+M$136+SUM(M$138:M$152)+SUM(M$154:M$156)+SUM(M$158:M$160)+SUM(M$162:M$163)</f>
        <v>0</v>
      </c>
      <c r="N164" s="47"/>
    </row>
    <row r="165" ht="26.25" customHeight="1">
      <c r="A165" s="34" t="s">
        <v>1024</v>
      </c>
      <c r="B165" s="35"/>
      <c r="C165" s="36" t="s">
        <v>1025</v>
      </c>
      <c r="D165" s="29"/>
      <c r="E165" s="30"/>
      <c r="F165" s="31"/>
      <c r="G165" s="30"/>
      <c r="H165" s="31"/>
      <c r="I165" s="30"/>
      <c r="J165" s="30"/>
      <c r="K165" s="30"/>
      <c r="L165" s="30"/>
      <c r="M165" s="32"/>
      <c r="N165" s="33"/>
    </row>
    <row r="166" ht="22.5" customHeight="1">
      <c r="A166" s="34" t="s">
        <v>1026</v>
      </c>
      <c r="B166" s="35"/>
      <c r="C166" s="37" t="s">
        <v>1027</v>
      </c>
      <c r="D166" s="38" t="s">
        <v>22</v>
      </c>
      <c r="E166" s="39"/>
      <c r="F166" s="40">
        <v>1</v>
      </c>
      <c r="G166" s="39"/>
      <c r="H166" s="41">
        <v>1</v>
      </c>
      <c r="I166" s="42"/>
      <c r="J166" s="39"/>
      <c r="K166" s="42"/>
      <c r="L166" s="42"/>
      <c r="M166" s="43">
        <f t="shared" ref="M166:M168" si="25">IF(ISNUMBER($K166),IF(ISNUMBER($G166),ROUND($K166*$G166,2),ROUND($K166*$F166,2)),IF(ISNUMBER($G166),ROUND($I166*$G166,2),ROUND($I166*$F166,2)))</f>
        <v>0</v>
      </c>
      <c r="N166" s="33"/>
    </row>
    <row r="167" ht="22.5" customHeight="1">
      <c r="A167" s="34" t="s">
        <v>1028</v>
      </c>
      <c r="B167" s="35"/>
      <c r="C167" s="37" t="s">
        <v>1029</v>
      </c>
      <c r="D167" s="38" t="s">
        <v>22</v>
      </c>
      <c r="E167" s="39"/>
      <c r="F167" s="40">
        <v>1</v>
      </c>
      <c r="G167" s="39"/>
      <c r="H167" s="41">
        <v>1</v>
      </c>
      <c r="I167" s="42"/>
      <c r="J167" s="39"/>
      <c r="K167" s="42"/>
      <c r="L167" s="42"/>
      <c r="M167" s="43">
        <f t="shared" si="25"/>
        <v>0</v>
      </c>
      <c r="N167" s="33"/>
    </row>
    <row r="168" ht="22.5" customHeight="1">
      <c r="A168" s="34" t="s">
        <v>1030</v>
      </c>
      <c r="B168" s="35"/>
      <c r="C168" s="37" t="s">
        <v>1031</v>
      </c>
      <c r="D168" s="38" t="s">
        <v>22</v>
      </c>
      <c r="E168" s="39"/>
      <c r="F168" s="40">
        <v>1</v>
      </c>
      <c r="G168" s="39"/>
      <c r="H168" s="41">
        <v>1</v>
      </c>
      <c r="I168" s="42"/>
      <c r="J168" s="39"/>
      <c r="K168" s="42"/>
      <c r="L168" s="42"/>
      <c r="M168" s="43">
        <f t="shared" si="25"/>
        <v>0</v>
      </c>
      <c r="N168" s="33"/>
    </row>
    <row r="169" hidden="1" ht="31.5" customHeight="1">
      <c r="A169" s="44" t="s">
        <v>1032</v>
      </c>
      <c r="B169" s="45"/>
      <c r="C169" s="45"/>
      <c r="D169" s="45"/>
      <c r="E169" s="45"/>
      <c r="F169" s="45"/>
      <c r="G169" s="45"/>
      <c r="H169" s="45"/>
      <c r="I169" s="45"/>
      <c r="J169" s="2"/>
      <c r="K169" s="2"/>
      <c r="L169" s="2"/>
      <c r="M169" s="46">
        <f>SUM(M$166:M$168)</f>
        <v>0</v>
      </c>
      <c r="N169" s="47"/>
    </row>
    <row r="170" ht="15" customHeight="1">
      <c r="A170" s="64" t="s">
        <v>1033</v>
      </c>
      <c r="B170" s="65"/>
      <c r="C170" s="65"/>
      <c r="D170" s="65"/>
      <c r="E170" s="65"/>
      <c r="F170" s="65"/>
      <c r="G170" s="65"/>
      <c r="H170" s="65"/>
      <c r="I170" s="65"/>
      <c r="J170" s="2"/>
      <c r="K170" s="2"/>
      <c r="L170" s="2"/>
      <c r="M170" s="66">
        <f>SUM(M$11:M$12)+SUM(M$16:M$18)+SUM(M$20:M$21)+SUM(M$23:M$24)+SUM(M$27:M$28)+SUM(M$30:M$32)+M$36+SUM(M$38:M$39)+SUM(M$42:M$45)+SUM(M$47:M$54)+SUM(M$56:M$73)+SUM(M$75:M$76)+SUM(M$78:M$79)+SUM(M$81:M$82)+SUM(M$84:M$85)+SUM(M$87:M$88)+M$92+SUM(M$94:M$101)+SUM(M$103:M$111)+SUM(M$113:M$114)+SUM(M$117:M$124)+SUM(M$128:M$130)+SUM(M$132:M$134)+M$136+SUM(M$138:M$152)+SUM(M$154:M$156)+SUM(M$158:M$160)+SUM(M$162:M$163)+SUM(M$166:M$168)</f>
        <v>0</v>
      </c>
      <c r="N170" s="67"/>
    </row>
    <row r="171" ht="15" customHeight="1">
      <c r="A171" s="68" t="s">
        <v>518</v>
      </c>
      <c r="B171" s="69"/>
      <c r="C171" s="69"/>
      <c r="D171" s="69"/>
      <c r="E171" s="69"/>
      <c r="F171" s="69"/>
      <c r="G171" s="69"/>
      <c r="H171" s="69"/>
      <c r="I171" s="69"/>
      <c r="J171" s="2"/>
      <c r="K171" s="2"/>
      <c r="L171" s="2"/>
      <c r="M171" s="70">
        <f>(SUMIF($H$8:$H$169,1,$M$8:$M$169))*0.2</f>
        <v>0</v>
      </c>
      <c r="N171" s="67"/>
    </row>
    <row r="172" ht="15" customHeight="1">
      <c r="A172" s="71" t="s">
        <v>1034</v>
      </c>
      <c r="B172" s="72"/>
      <c r="C172" s="72"/>
      <c r="D172" s="72"/>
      <c r="E172" s="72"/>
      <c r="F172" s="72"/>
      <c r="G172" s="72"/>
      <c r="H172" s="72"/>
      <c r="I172" s="72"/>
      <c r="J172" s="2"/>
      <c r="K172" s="2"/>
      <c r="L172" s="2"/>
      <c r="M172" s="73">
        <f>SUM(M$170:M$171)</f>
        <v>0</v>
      </c>
      <c r="N172" s="67"/>
    </row>
  </sheetData>
  <sheetProtection sheet="1" objects="1" scenarios="1" spinCount="100000" saltValue="/TdYlhI9gigjoBiISwnhpj2+ozOpJ2gys0mF9ntHsmdTnKDVz85STrYqNwmtF/wK4Bbx4V4vlSgXp8P7sG68hA==" hashValue="B7BzEkorEUFhkbiHKA2JTYiw2oIwEypYyFamTev6IWqtx3Qb8ULJ6U6HAmoMbv3egstdvlKH1iSLlofJEd6Xgw==" algorithmName="SHA-512" password="CB83"/>
  <mergeCells count="12">
    <mergeCell ref="A1:M2"/>
    <mergeCell ref="A3:M4"/>
    <mergeCell ref="A5:M5"/>
    <mergeCell ref="A13:I13"/>
    <mergeCell ref="A25:I25"/>
    <mergeCell ref="A34:I34"/>
    <mergeCell ref="A125:I125"/>
    <mergeCell ref="A164:I164"/>
    <mergeCell ref="A169:I169"/>
    <mergeCell ref="A170:I170"/>
    <mergeCell ref="A171:I171"/>
    <mergeCell ref="A172:I172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72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42" sqref="M4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1035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1036</v>
      </c>
      <c r="B8" s="27"/>
      <c r="C8" s="28" t="s">
        <v>1037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1038</v>
      </c>
      <c r="B9" s="35"/>
      <c r="C9" s="36" t="s">
        <v>539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1039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1040</v>
      </c>
      <c r="B11" s="35"/>
      <c r="C11" s="36" t="s">
        <v>412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1041</v>
      </c>
      <c r="B12" s="35"/>
      <c r="C12" s="37" t="s">
        <v>1042</v>
      </c>
      <c r="D12" s="29"/>
      <c r="E12" s="30"/>
      <c r="F12" s="31"/>
      <c r="G12" s="30"/>
      <c r="H12" s="31"/>
      <c r="I12" s="30"/>
      <c r="J12" s="30"/>
      <c r="K12" s="30"/>
      <c r="L12" s="30"/>
      <c r="M12" s="32"/>
      <c r="N12" s="33"/>
    </row>
    <row r="13" ht="18.75" customHeight="1">
      <c r="A13" s="34" t="s">
        <v>1043</v>
      </c>
      <c r="B13" s="35"/>
      <c r="C13" s="37" t="s">
        <v>1044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18.75" customHeight="1">
      <c r="A14" s="34" t="s">
        <v>1045</v>
      </c>
      <c r="B14" s="35"/>
      <c r="C14" s="51" t="s">
        <v>1046</v>
      </c>
      <c r="D14" s="38" t="s">
        <v>43</v>
      </c>
      <c r="E14" s="50"/>
      <c r="F14" s="41">
        <v>16</v>
      </c>
      <c r="G14" s="50"/>
      <c r="H14" s="41">
        <v>1</v>
      </c>
      <c r="I14" s="42"/>
      <c r="J14" s="39"/>
      <c r="K14" s="42"/>
      <c r="L14" s="42"/>
      <c r="M14" s="43">
        <f t="shared" ref="M14:M16" si="0">IF(ISNUMBER($K14),IF(ISNUMBER($G14),ROUND($K14*$G14,2),ROUND($K14*$F14,2)),IF(ISNUMBER($G14),ROUND($I14*$G14,2),ROUND($I14*$F14,2)))</f>
        <v>0</v>
      </c>
      <c r="N14" s="33"/>
    </row>
    <row r="15" ht="29.25" customHeight="1">
      <c r="A15" s="34" t="s">
        <v>1047</v>
      </c>
      <c r="B15" s="35"/>
      <c r="C15" s="51" t="s">
        <v>1048</v>
      </c>
      <c r="D15" s="38" t="s">
        <v>43</v>
      </c>
      <c r="E15" s="50"/>
      <c r="F15" s="41">
        <v>4</v>
      </c>
      <c r="G15" s="50"/>
      <c r="H15" s="41">
        <v>1</v>
      </c>
      <c r="I15" s="42"/>
      <c r="J15" s="39"/>
      <c r="K15" s="42"/>
      <c r="L15" s="42"/>
      <c r="M15" s="43">
        <f t="shared" si="0"/>
        <v>0</v>
      </c>
      <c r="N15" s="33"/>
    </row>
    <row r="16" ht="18.75" customHeight="1">
      <c r="A16" s="34" t="s">
        <v>1049</v>
      </c>
      <c r="B16" s="35"/>
      <c r="C16" s="51" t="s">
        <v>1050</v>
      </c>
      <c r="D16" s="38" t="s">
        <v>43</v>
      </c>
      <c r="E16" s="50"/>
      <c r="F16" s="41">
        <v>2</v>
      </c>
      <c r="G16" s="50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1051</v>
      </c>
      <c r="B17" s="35"/>
      <c r="C17" s="37" t="s">
        <v>1052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18.75" customHeight="1">
      <c r="A18" s="34" t="s">
        <v>1053</v>
      </c>
      <c r="B18" s="35"/>
      <c r="C18" s="51" t="s">
        <v>1054</v>
      </c>
      <c r="D18" s="38" t="s">
        <v>54</v>
      </c>
      <c r="E18" s="50"/>
      <c r="F18" s="41">
        <v>1</v>
      </c>
      <c r="G18" s="50"/>
      <c r="H18" s="41">
        <v>1</v>
      </c>
      <c r="I18" s="42"/>
      <c r="J18" s="39"/>
      <c r="K18" s="42"/>
      <c r="L18" s="42"/>
      <c r="M18" s="43">
        <f t="shared" ref="M18:M19" si="1">IF(ISNUMBER($K18),IF(ISNUMBER($G18),ROUND($K18*$G18,2),ROUND($K18*$F18,2)),IF(ISNUMBER($G18),ROUND($I18*$G18,2),ROUND($I18*$F18,2)))</f>
        <v>0</v>
      </c>
      <c r="N18" s="33"/>
    </row>
    <row r="19" ht="18.75" customHeight="1">
      <c r="A19" s="34" t="s">
        <v>1055</v>
      </c>
      <c r="B19" s="35"/>
      <c r="C19" s="51" t="s">
        <v>1056</v>
      </c>
      <c r="D19" s="38" t="s">
        <v>61</v>
      </c>
      <c r="E19" s="48"/>
      <c r="F19" s="49">
        <v>60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22.5" customHeight="1">
      <c r="A20" s="34" t="s">
        <v>1057</v>
      </c>
      <c r="B20" s="35"/>
      <c r="C20" s="37" t="s">
        <v>1058</v>
      </c>
      <c r="D20" s="29"/>
      <c r="E20" s="30"/>
      <c r="F20" s="31"/>
      <c r="G20" s="30"/>
      <c r="H20" s="31"/>
      <c r="I20" s="30"/>
      <c r="J20" s="30"/>
      <c r="K20" s="30"/>
      <c r="L20" s="30"/>
      <c r="M20" s="32"/>
      <c r="N20" s="33"/>
    </row>
    <row r="21" ht="18.75" customHeight="1">
      <c r="A21" s="34" t="s">
        <v>1059</v>
      </c>
      <c r="B21" s="35"/>
      <c r="C21" s="37" t="s">
        <v>1060</v>
      </c>
      <c r="D21" s="29"/>
      <c r="E21" s="30"/>
      <c r="F21" s="31"/>
      <c r="G21" s="30"/>
      <c r="H21" s="31"/>
      <c r="I21" s="30"/>
      <c r="J21" s="30"/>
      <c r="K21" s="30"/>
      <c r="L21" s="30"/>
      <c r="M21" s="32"/>
      <c r="N21" s="33"/>
    </row>
    <row r="22" ht="18.75" customHeight="1">
      <c r="A22" s="34" t="s">
        <v>1061</v>
      </c>
      <c r="B22" s="35"/>
      <c r="C22" s="51" t="s">
        <v>1062</v>
      </c>
      <c r="D22" s="38" t="s">
        <v>73</v>
      </c>
      <c r="E22" s="48"/>
      <c r="F22" s="49">
        <v>224</v>
      </c>
      <c r="G22" s="48"/>
      <c r="H22" s="41">
        <v>1</v>
      </c>
      <c r="I22" s="42"/>
      <c r="J22" s="39"/>
      <c r="K22" s="42"/>
      <c r="L22" s="42"/>
      <c r="M22" s="43">
        <f t="shared" ref="M22:M24" si="2">IF(ISNUMBER($K22),IF(ISNUMBER($G22),ROUND($K22*$G22,2),ROUND($K22*$F22,2)),IF(ISNUMBER($G22),ROUND($I22*$G22,2),ROUND($I22*$F22,2)))</f>
        <v>0</v>
      </c>
      <c r="N22" s="33"/>
    </row>
    <row r="23" ht="18.75" customHeight="1">
      <c r="A23" s="34" t="s">
        <v>1063</v>
      </c>
      <c r="B23" s="35"/>
      <c r="C23" s="51" t="s">
        <v>1064</v>
      </c>
      <c r="D23" s="38" t="s">
        <v>61</v>
      </c>
      <c r="E23" s="48"/>
      <c r="F23" s="49">
        <v>60</v>
      </c>
      <c r="G23" s="48"/>
      <c r="H23" s="41">
        <v>1</v>
      </c>
      <c r="I23" s="42"/>
      <c r="J23" s="39"/>
      <c r="K23" s="42"/>
      <c r="L23" s="42"/>
      <c r="M23" s="43">
        <f t="shared" si="2"/>
        <v>0</v>
      </c>
      <c r="N23" s="33"/>
    </row>
    <row r="24" ht="18.75" customHeight="1">
      <c r="A24" s="34" t="s">
        <v>1065</v>
      </c>
      <c r="B24" s="35"/>
      <c r="C24" s="51" t="s">
        <v>1066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2"/>
        <v>0</v>
      </c>
      <c r="N24" s="33"/>
    </row>
    <row r="25" ht="22.5" customHeight="1">
      <c r="A25" s="34" t="s">
        <v>1067</v>
      </c>
      <c r="B25" s="35"/>
      <c r="C25" s="37" t="s">
        <v>1068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1069</v>
      </c>
      <c r="B26" s="35"/>
      <c r="C26" s="37" t="s">
        <v>1070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3">IF(ISNUMBER($K26),IF(ISNUMBER($G26),ROUND($K26*$G26,2),ROUND($K26*$F26,2)),IF(ISNUMBER($G26),ROUND($I26*$G26,2),ROUND($I26*$F26,2)))</f>
        <v>0</v>
      </c>
      <c r="N26" s="33"/>
    </row>
    <row r="27" ht="22.5" customHeight="1">
      <c r="A27" s="34" t="s">
        <v>1071</v>
      </c>
      <c r="B27" s="35"/>
      <c r="C27" s="37" t="s">
        <v>1072</v>
      </c>
      <c r="D27" s="38" t="s">
        <v>54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3"/>
        <v>0</v>
      </c>
      <c r="N27" s="33"/>
    </row>
    <row r="28" hidden="1" ht="31.5" customHeight="1">
      <c r="A28" s="44" t="s">
        <v>1073</v>
      </c>
      <c r="B28" s="45"/>
      <c r="C28" s="45"/>
      <c r="D28" s="45"/>
      <c r="E28" s="45"/>
      <c r="F28" s="45"/>
      <c r="G28" s="45"/>
      <c r="H28" s="45"/>
      <c r="I28" s="45"/>
      <c r="J28" s="2"/>
      <c r="K28" s="2"/>
      <c r="L28" s="2"/>
      <c r="M28" s="46">
        <f>SUM(M$14:M$16)+SUM(M$18:M$19)+SUM(M$22:M$24)+SUM(M$26:M$27)</f>
        <v>0</v>
      </c>
      <c r="N28" s="47"/>
    </row>
    <row r="29" ht="26.25" customHeight="1">
      <c r="A29" s="34" t="s">
        <v>1074</v>
      </c>
      <c r="B29" s="35"/>
      <c r="C29" s="36" t="s">
        <v>1075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22.5" customHeight="1">
      <c r="A30" s="34" t="s">
        <v>1076</v>
      </c>
      <c r="B30" s="35"/>
      <c r="C30" s="37" t="s">
        <v>1077</v>
      </c>
      <c r="D30" s="38" t="s">
        <v>43</v>
      </c>
      <c r="E30" s="50"/>
      <c r="F30" s="41">
        <v>1</v>
      </c>
      <c r="G30" s="50"/>
      <c r="H30" s="41">
        <v>1</v>
      </c>
      <c r="I30" s="42"/>
      <c r="J30" s="39"/>
      <c r="K30" s="42"/>
      <c r="L30" s="42"/>
      <c r="M30" s="43">
        <f>IF(ISNUMBER($K30),IF(ISNUMBER($G30),ROUND($K30*$G30,2),ROUND($K30*$F30,2)),IF(ISNUMBER($G30),ROUND($I30*$G30,2),ROUND($I30*$F30,2)))</f>
        <v>0</v>
      </c>
      <c r="N30" s="33"/>
    </row>
    <row r="31" hidden="1" ht="31.5" customHeight="1">
      <c r="A31" s="44" t="s">
        <v>1078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M$30</f>
        <v>0</v>
      </c>
      <c r="N31" s="47"/>
    </row>
    <row r="32" ht="26.25" customHeight="1">
      <c r="A32" s="34" t="s">
        <v>1079</v>
      </c>
      <c r="B32" s="35"/>
      <c r="C32" s="36" t="s">
        <v>1080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9.25" customHeight="1">
      <c r="A33" s="34" t="s">
        <v>1081</v>
      </c>
      <c r="B33" s="35"/>
      <c r="C33" s="37" t="s">
        <v>1082</v>
      </c>
      <c r="D33" s="38"/>
      <c r="E33" s="62"/>
      <c r="F33" s="63">
        <v>0</v>
      </c>
      <c r="G33" s="62"/>
      <c r="H33" s="41">
        <v>1</v>
      </c>
      <c r="I33" s="42"/>
      <c r="J33" s="39"/>
      <c r="K33" s="42"/>
      <c r="L33" s="42"/>
      <c r="M33" s="43">
        <f t="shared" ref="M33:M35" si="4">IF(ISNUMBER($K33),IF(ISNUMBER($G33),ROUND($K33*$G33,2),ROUND($K33*$F33,2)),IF(ISNUMBER($G33),ROUND($I33*$G33,2),ROUND($I33*$F33,2)))</f>
        <v>0</v>
      </c>
      <c r="N33" s="33"/>
    </row>
    <row r="34" ht="18.75" customHeight="1">
      <c r="A34" s="34" t="s">
        <v>1083</v>
      </c>
      <c r="B34" s="35"/>
      <c r="C34" s="37" t="s">
        <v>1084</v>
      </c>
      <c r="D34" s="38" t="s">
        <v>43</v>
      </c>
      <c r="E34" s="50"/>
      <c r="F34" s="41">
        <v>1</v>
      </c>
      <c r="G34" s="50"/>
      <c r="H34" s="41">
        <v>1</v>
      </c>
      <c r="I34" s="42"/>
      <c r="J34" s="39"/>
      <c r="K34" s="42"/>
      <c r="L34" s="42"/>
      <c r="M34" s="43">
        <f t="shared" si="4"/>
        <v>0</v>
      </c>
      <c r="N34" s="33"/>
    </row>
    <row r="35" ht="18.75" customHeight="1">
      <c r="A35" s="34" t="s">
        <v>1085</v>
      </c>
      <c r="B35" s="35"/>
      <c r="C35" s="37" t="s">
        <v>1086</v>
      </c>
      <c r="D35" s="38" t="s">
        <v>43</v>
      </c>
      <c r="E35" s="50"/>
      <c r="F35" s="41">
        <v>1</v>
      </c>
      <c r="G35" s="50"/>
      <c r="H35" s="41">
        <v>1</v>
      </c>
      <c r="I35" s="42"/>
      <c r="J35" s="39"/>
      <c r="K35" s="42"/>
      <c r="L35" s="42"/>
      <c r="M35" s="43">
        <f t="shared" si="4"/>
        <v>0</v>
      </c>
      <c r="N35" s="33"/>
    </row>
    <row r="36" hidden="1" ht="31.5" customHeight="1">
      <c r="A36" s="44" t="s">
        <v>1087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SUM(M$33:M$35)</f>
        <v>0</v>
      </c>
      <c r="N36" s="47"/>
    </row>
    <row r="37" ht="26.25" customHeight="1">
      <c r="A37" s="34" t="s">
        <v>1088</v>
      </c>
      <c r="B37" s="35"/>
      <c r="C37" s="36" t="s">
        <v>1089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29.25" customHeight="1">
      <c r="A38" s="34" t="s">
        <v>1090</v>
      </c>
      <c r="B38" s="35"/>
      <c r="C38" s="37" t="s">
        <v>1091</v>
      </c>
      <c r="D38" s="38" t="s">
        <v>43</v>
      </c>
      <c r="E38" s="50"/>
      <c r="F38" s="41">
        <v>6</v>
      </c>
      <c r="G38" s="50"/>
      <c r="H38" s="41">
        <v>1</v>
      </c>
      <c r="I38" s="42"/>
      <c r="J38" s="39"/>
      <c r="K38" s="42"/>
      <c r="L38" s="42"/>
      <c r="M38" s="43">
        <f>IF(ISNUMBER($K38),IF(ISNUMBER($G38),ROUND($K38*$G38,2),ROUND($K38*$F38,2)),IF(ISNUMBER($G38),ROUND($I38*$G38,2),ROUND($I38*$F38,2)))</f>
        <v>0</v>
      </c>
      <c r="N38" s="33"/>
    </row>
    <row r="39" hidden="1" ht="31.5" customHeight="1">
      <c r="A39" s="44" t="s">
        <v>1092</v>
      </c>
      <c r="B39" s="45"/>
      <c r="C39" s="45"/>
      <c r="D39" s="45"/>
      <c r="E39" s="45"/>
      <c r="F39" s="45"/>
      <c r="G39" s="45"/>
      <c r="H39" s="45"/>
      <c r="I39" s="45"/>
      <c r="J39" s="2"/>
      <c r="K39" s="2"/>
      <c r="L39" s="2"/>
      <c r="M39" s="46">
        <f>M$38</f>
        <v>0</v>
      </c>
      <c r="N39" s="47"/>
    </row>
    <row r="40" ht="15" customHeight="1">
      <c r="A40" s="64" t="s">
        <v>1093</v>
      </c>
      <c r="B40" s="65"/>
      <c r="C40" s="65"/>
      <c r="D40" s="65"/>
      <c r="E40" s="65"/>
      <c r="F40" s="65"/>
      <c r="G40" s="65"/>
      <c r="H40" s="65"/>
      <c r="I40" s="65"/>
      <c r="J40" s="2"/>
      <c r="K40" s="2"/>
      <c r="L40" s="2"/>
      <c r="M40" s="66">
        <f>SUM(M$14:M$16)+SUM(M$18:M$19)+SUM(M$22:M$24)+SUM(M$26:M$27)+M$30+SUM(M$33:M$35)+M$38</f>
        <v>0</v>
      </c>
      <c r="N40" s="67"/>
    </row>
    <row r="41" ht="15" customHeight="1">
      <c r="A41" s="68" t="s">
        <v>518</v>
      </c>
      <c r="B41" s="69"/>
      <c r="C41" s="69"/>
      <c r="D41" s="69"/>
      <c r="E41" s="69"/>
      <c r="F41" s="69"/>
      <c r="G41" s="69"/>
      <c r="H41" s="69"/>
      <c r="I41" s="69"/>
      <c r="J41" s="2"/>
      <c r="K41" s="2"/>
      <c r="L41" s="2"/>
      <c r="M41" s="70">
        <f>(SUMIF($H$8:$H$39,1,$M$8:$M$39))*0.2</f>
        <v>0</v>
      </c>
      <c r="N41" s="67"/>
    </row>
    <row r="42" ht="15" customHeight="1">
      <c r="A42" s="71" t="s">
        <v>1094</v>
      </c>
      <c r="B42" s="72"/>
      <c r="C42" s="72"/>
      <c r="D42" s="72"/>
      <c r="E42" s="72"/>
      <c r="F42" s="72"/>
      <c r="G42" s="72"/>
      <c r="H42" s="72"/>
      <c r="I42" s="72"/>
      <c r="J42" s="2"/>
      <c r="K42" s="2"/>
      <c r="L42" s="2"/>
      <c r="M42" s="73">
        <f>SUM(M$40:M$41)</f>
        <v>0</v>
      </c>
      <c r="N42" s="67"/>
    </row>
  </sheetData>
  <sheetProtection sheet="1" objects="1" scenarios="1" spinCount="100000" saltValue="Wsdy6ZSxxR3YQjhxQPzrdrDibEJOPRGbKUiQTYIUnzMqH1GIYBptgLw5IdqqG3HJpjH7eIH68tkQaPdALDignA==" hashValue="t0KgBDUUtoarGGLa83spVN4FlW7/hQKA2XgPmF/sQMqEjTcM26TVx5pDO7/1thIOz8Xa0sWERCfk4pKMTlAMTA==" algorithmName="SHA-512" password="CB83"/>
  <mergeCells count="10">
    <mergeCell ref="A1:M2"/>
    <mergeCell ref="A3:M4"/>
    <mergeCell ref="A5:M5"/>
    <mergeCell ref="A28:I28"/>
    <mergeCell ref="A31:I31"/>
    <mergeCell ref="A36:I36"/>
    <mergeCell ref="A39:I39"/>
    <mergeCell ref="A40:I40"/>
    <mergeCell ref="A41:I41"/>
    <mergeCell ref="A42:I42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42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1095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CIVIL'!$M$270+'LOT 02 BATIMENT'!$M$121+'LOT 03 ELECTRICITE'!$M$170+'LOT 04 METALLERIE'!$M$40+'LOT 04 METALLERIE'!$M$1</f>
        <v>0</v>
      </c>
      <c r="N7" s="67"/>
    </row>
    <row r="8" ht="15" customHeight="1">
      <c r="A8" s="68" t="s">
        <v>1096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CIVIL'!$M$271+'LOT 02 BATIMENT'!$M$122+'LOT 03 ELECTRICITE'!$M$171+'LOT 04 METALLERIE'!$M$41</f>
        <v>0</v>
      </c>
      <c r="N8" s="67"/>
    </row>
    <row r="9" ht="16.5" customHeight="1">
      <c r="A9" s="71" t="s">
        <v>1097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1098</v>
      </c>
      <c r="B11" s="96"/>
      <c r="C11" s="97"/>
      <c r="D11" s="96" t="s">
        <v>1099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LGyg0NuqhEL/3QYq54Y9OFubyajM40CFk+JPnppRgfyYx8d1JFqNQCRO3WTBj2w4WDLg1tYaZbQEgA9xqKFatw==" hashValue="Zpuc89oh5SdQej0Iw7ALIumyqo5IQNgOV449XDTs2gew8DF41MCNxjYFQIwFoKO53EdvTf+zX+u2k3dLno+b3Q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2025-11-04T10:08:22Z</dcterms:modified>
</cp:coreProperties>
</file>